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oracle-my.sharepoint.com/personal/hiromi_otsuka_oracle_com/Documents/IR_Kessan/FY25Q3/tanshin/"/>
    </mc:Choice>
  </mc:AlternateContent>
  <xr:revisionPtr revIDLastSave="12" documentId="8_{B1713180-1BC1-4013-B213-0E78570AB409}" xr6:coauthVersionLast="47" xr6:coauthVersionMax="47" xr10:uidLastSave="{291F081F-7B5F-4EA1-8AC6-DCDA9B60C257}"/>
  <workbookProtection workbookAlgorithmName="SHA-512" workbookHashValue="WxjmnBSnewoCs/uZcKtQurywZcKnbUWgXSk+Xc55ha6IyPAodZ3SqpQJR/fhYcHKIR1pd4Gd7Hulo8Y2cv8inw==" workbookSaltValue="xxMnjG1iSpFS66hI32fAug==" workbookSpinCount="100000" lockStructure="1"/>
  <bookViews>
    <workbookView xWindow="-110" yWindow="-110" windowWidth="19420" windowHeight="10300" tabRatio="784" xr2:uid="{00000000-000D-0000-FFFF-FFFF00000000}"/>
  </bookViews>
  <sheets>
    <sheet name="Cover" sheetId="43031" r:id="rId1"/>
    <sheet name="Segmental info &amp; Opex" sheetId="43034" r:id="rId2"/>
    <sheet name="Corporate_Overview" sheetId="196" r:id="rId3"/>
    <sheet name="1.Rev YoY" sheetId="43032" state="hidden" r:id="rId4"/>
    <sheet name="2.Ope YoY" sheetId="43033" state="hidden" r:id="rId5"/>
    <sheet name="3.Summary" sheetId="43036" state="hidden" r:id="rId6"/>
    <sheet name="5.BS" sheetId="6" state="hidden" r:id="rId7"/>
  </sheets>
  <definedNames>
    <definedName name="_EPRCS_REPORT_PACKAGE_ID_" hidden="1">"07dbd328-5f3d-49c6-a2ac-3ab93884afa0"</definedName>
    <definedName name="_EPRCS_RP_DOCLET_ID_" hidden="1">"e9198c7d-2ccb-4999-b4ea-6ef8776a1568"</definedName>
    <definedName name="_EPRCS_VU_007f74d3_06a8_4f0a_bed7_eb6f624ee95a" hidden="1">33500</definedName>
    <definedName name="_EPRCS_VU_01dff022_9179_4be7_baae_115a44b01374" hidden="1">25684</definedName>
    <definedName name="_EPRCS_VU_01f38c59_e7c6_45fb_b325_f08604be8103" hidden="1">41660</definedName>
    <definedName name="_EPRCS_VU_01f78d86_e0d0_43f9_85eb_5571e64c4ab2" hidden="1">54437</definedName>
    <definedName name="_EPRCS_VU_029b525a_f858_422e_bcb0_9ae9a57ddc27" hidden="1">22193</definedName>
    <definedName name="_EPRCS_VU_0336b225_be9f_461b_b92f_0e308dbd3498" hidden="1">9352</definedName>
    <definedName name="_EPRCS_VU_057e69a2_9f61_4ca7_994a_e7f67dc27387" hidden="1">1428</definedName>
    <definedName name="_EPRCS_VU_061db266_6c41_4196_8398_bf241bf60bd9" hidden="1">-1232</definedName>
    <definedName name="_EPRCS_VU_06a68695_e602_4cd9_a8ac_1405ff60c2e6" hidden="1">5694</definedName>
    <definedName name="_EPRCS_VU_076c93a2_dac7_4aaf_9fe0_74ea0da4f454" hidden="1">548</definedName>
    <definedName name="_EPRCS_VU_08807ef5_cb1a_4c2d_9e1d_b4aa878af0fc" hidden="1">"69.8%"</definedName>
    <definedName name="_EPRCS_VU_0ab2954c_1af1_47b9_9136_398376e5498e" hidden="1">"-100.0%"</definedName>
    <definedName name="_EPRCS_VU_0b009ed7_e643_4c18_806e_7c1914bde3fc" hidden="1">"12.9%"</definedName>
    <definedName name="_EPRCS_VU_0c0ffe85_3033_4c01_87cc_64fad9c04d4e" hidden="1">21997</definedName>
    <definedName name="_EPRCS_VU_0dd98ceb_2823_43df_b6e7_9506e1c496b4" hidden="1">2672</definedName>
    <definedName name="_EPRCS_VU_0ebc7839_f602_4435_85e3_ffdc3d2ecda5" hidden="1">45</definedName>
    <definedName name="_EPRCS_VU_10e433d8_a766_42e5_b580_673b9b64723d" hidden="1">"34.7%"</definedName>
    <definedName name="_EPRCS_VU_1158769c_1dd4_4077_ab07_d308ec270fef" hidden="1">391</definedName>
    <definedName name="_EPRCS_VU_13052597_21b0_45a2_bfcc_a4a0e3680b90" hidden="1">0</definedName>
    <definedName name="_EPRCS_VU_1357a402_96cc_41fc_a9c0_e7dc2e2dd56c" hidden="1">"-100.0%"</definedName>
    <definedName name="_EPRCS_VU_14a8d2e8_dfde_45ba_a83e_638555bb9b6d" hidden="1">12551</definedName>
    <definedName name="_EPRCS_VU_14f5b1dd_2320_4e2b_aba2_c0f7ecfc732b" hidden="1">0</definedName>
    <definedName name="_EPRCS_VU_1504993c_36b1_4951_bf7d_a6856cb46e7b" hidden="1">77243</definedName>
    <definedName name="_EPRCS_VU_16ab1e30_0f0f_4b89_a7d3_eddbf4e29c99" hidden="1">"10.0%"</definedName>
    <definedName name="_EPRCS_VU_16b6f384_b835_4540_878e_b3189caa397d" hidden="1">44857</definedName>
    <definedName name="_EPRCS_VU_1719e59e_bb1c_4c11_832e_b653983be801" hidden="1">0</definedName>
    <definedName name="_EPRCS_VU_1956a3ee_2dfd_4777_baae_f65c9218cc4b" hidden="1">5867</definedName>
    <definedName name="_EPRCS_VU_1ad6c99e_0973_4942_ad2b_7d8f6faea1a4" hidden="1">0</definedName>
    <definedName name="_EPRCS_VU_1cae0be0_7f53_44dc_9f30_adebb5bd918a" hidden="1">0</definedName>
    <definedName name="_EPRCS_VU_1e66962c_4522_4200_b00f_13308f500ca9" hidden="1">22306</definedName>
    <definedName name="_EPRCS_VU_1f0c2e3c_d706_4f17_a392_4ca62bb9b60a" hidden="1">547</definedName>
    <definedName name="_EPRCS_VU_2093557e_3084_4edd_9e8f_85da493c5c02" hidden="1">103637</definedName>
    <definedName name="_EPRCS_VU_224c9fd1_efc3_4afc_895a_c7cc71515311" hidden="1">"2.2%"</definedName>
    <definedName name="_EPRCS_VU_2268acce_1c18_4d00_92f2_4b54d7c81c47" hidden="1">22396</definedName>
    <definedName name="_EPRCS_VU_24b30278_0b6b_4ce5_94d1_4e16c0280845" hidden="1">35153</definedName>
    <definedName name="_EPRCS_VU_2549a944_f356_480f_a120_139d8bea8539" hidden="1">8820</definedName>
    <definedName name="_EPRCS_VU_25675688_ab5a_401c_bdc4_7c88a75fb0c7" hidden="1">11266</definedName>
    <definedName name="_EPRCS_VU_272d1eae_2974_4375_b717_0e190e82fcb1" hidden="1">51911</definedName>
    <definedName name="_EPRCS_VU_28a80000_d276_4903_9800_8aa62c14e32b" hidden="1">0</definedName>
    <definedName name="_EPRCS_VU_292dff99_7d59_49ff_aeb9_fee9e8ec2431" hidden="1">27989</definedName>
    <definedName name="_EPRCS_VU_2c6826fc_5982_4f2a_b69b_9cc810c28ff7" hidden="1">"-25.2%"</definedName>
    <definedName name="_EPRCS_VU_2c7cac17_0e8a_4dd9_9689_e980821463ab" hidden="1">124046</definedName>
    <definedName name="_EPRCS_VU_2da4f669_8925_4ba9_8975_04ea723f7b1f" hidden="1">"-1.2%"</definedName>
    <definedName name="_EPRCS_VU_320af1bf_60b6_4f0a_8408_0deeadcb6ef5" hidden="1">45290</definedName>
    <definedName name="_EPRCS_VU_33188b58_0dcd_460d_af26_2e21baa684d6" hidden="1">7637</definedName>
    <definedName name="_EPRCS_VU_377590b6_9657_44eb_91fe_f84c7989256f" hidden="1">1421</definedName>
    <definedName name="_EPRCS_VU_39b523b9_7ca0_498f_b578_becb954cc5a5" hidden="1">"-"</definedName>
    <definedName name="_EPRCS_VU_39ff5c93_35f5_4f48_a654_3073ebdaac82" hidden="1">13968</definedName>
    <definedName name="_EPRCS_VU_3b215df4_b1ca_4c5f_ad66_95813c74d284" hidden="1">73115</definedName>
    <definedName name="_EPRCS_VU_3c6ab9db_9eb8_49ab_b8de_346d3ec2cd15" hidden="1">"9.0%"</definedName>
    <definedName name="_EPRCS_VU_3d0537a0_b259_4a2d_acf3_18bc7276d286" hidden="1">"32.1%"</definedName>
    <definedName name="_EPRCS_VU_3e481e2c_2546_4aeb_b9f7_1c4efb3c4cde" hidden="1">63915</definedName>
    <definedName name="_EPRCS_VU_3e97e208_4246_411e_8a3c_9761e8c3373f" hidden="1">"3.4%"</definedName>
    <definedName name="_EPRCS_VU_3f9da374_d396_4355_830e_930a3529c774" hidden="1">"26.5%"</definedName>
    <definedName name="_EPRCS_VU_3feb7479_0be4_4cb2_8981_4f12a809e785" hidden="1">56730</definedName>
    <definedName name="_EPRCS_VU_4030979c_16c0_40b9_aa81_ff48216fff6c" hidden="1">89254</definedName>
    <definedName name="_EPRCS_VU_4499ca90_8b30_4175_8756_73f20f51d1b9" hidden="1">"33.3%"</definedName>
    <definedName name="_EPRCS_VU_46452c35_a6be_41a9_9421_804bb2827aba" hidden="1">7364</definedName>
    <definedName name="_EPRCS_VU_465a15af_8a1a_417c_8d87_e35f02c56bf9" hidden="1">192892</definedName>
    <definedName name="_EPRCS_VU_4ac20099_e3dc_4da1_a284_782c603efa3c" hidden="1">9673</definedName>
    <definedName name="_EPRCS_VU_4b595d92_c0c7_48c5_9a56_d7c4b6c97a40" hidden="1">0</definedName>
    <definedName name="_EPRCS_VU_4b7177b2_f029_4e98_85fc_c46c2762c02e" hidden="1">"11.4%"</definedName>
    <definedName name="_EPRCS_VU_4b9b7114_1902_4d4f_941d_93d4fdb9a76b" hidden="1">134</definedName>
    <definedName name="_EPRCS_VU_4ceb29df_0480_4ec4_aa0e_8d8d146176ea" hidden="1">"-16.0%"</definedName>
    <definedName name="_EPRCS_VU_4fbc846a_4cab_4ecc_8f8a_3ec04d3d959b" hidden="1">33946</definedName>
    <definedName name="_EPRCS_VU_4fed0dab_a2eb_427d_a27f_997c2323c444" hidden="1">0</definedName>
    <definedName name="_EPRCS_VU_514d92d1_f5f6_40f2_aa3a_0c08c2c2e7c8" hidden="1">147722</definedName>
    <definedName name="_EPRCS_VU_5191a6b8_7187_44a0_9455_bd984ce69423" hidden="1">19233</definedName>
    <definedName name="_EPRCS_VU_53bd42a3_b765_4d09_98fb_380b8405c7e2" hidden="1">271815</definedName>
    <definedName name="_EPRCS_VU_549abd7d_223b_47e5_808f_0900910c199e" hidden="1">3093</definedName>
    <definedName name="_EPRCS_VU_5635d7b4_d2fa_47bf_9420_a00c69a82534" hidden="1">4495</definedName>
    <definedName name="_EPRCS_VU_56660a6f_5f31_464f_ba69_60b28ddcfc4e" hidden="1">526</definedName>
    <definedName name="_EPRCS_VU_58bd3eeb_4a61_4dae_b5b4_9c9a018acda4" hidden="1">124046</definedName>
    <definedName name="_EPRCS_VU_5974beef_69df_4f93_964a_a5062eb253fa" hidden="1">0</definedName>
    <definedName name="_EPRCS_VU_5982e84c_40dd_4563_8f74_c9499d1d9080" hidden="1">0</definedName>
    <definedName name="_EPRCS_VU_5a8fbfc4_ae8e_459f_bda2_ade94c8fb740" hidden="1">129132</definedName>
    <definedName name="_EPRCS_VU_5a90eb3c_da99_44b8_a3a6_a432406d8cdc" hidden="1">"-0.7%"</definedName>
    <definedName name="_EPRCS_VU_5c277414_1a6c_4f18_ab09_3de0a8b71f37" hidden="1">24089</definedName>
    <definedName name="_EPRCS_VU_5c7a0873_ddaf_4fd0_b3d8_5e45cf7aa6da" hidden="1">"-4.5%"</definedName>
    <definedName name="_EPRCS_VU_5fd89a41_8f22_4707_b5d6_8717ecf0c355" hidden="1">-1049</definedName>
    <definedName name="_EPRCS_VU_6021ca0a_f5e1_493c_bffa_9e601580d0d1" hidden="1">"8.5%"</definedName>
    <definedName name="_EPRCS_VU_60a734b9_50b8_4ce3_ae9e_85021597fd65" hidden="1">"41.1%"</definedName>
    <definedName name="_EPRCS_VU_665fa834_da56_4f5c_ae02_e552d3d0e606" hidden="1">1302</definedName>
    <definedName name="_EPRCS_VU_668a6988_02b2_4a46_8d61_fd1f9ddfed73" hidden="1">15374</definedName>
    <definedName name="_EPRCS_VU_6863e1d0_a11c_4527_94f9_ed3f4ec9c81f" hidden="1">0</definedName>
    <definedName name="_EPRCS_VU_689af532_69c1_4daa_9acb_8d788204f709" hidden="1">0</definedName>
    <definedName name="_EPRCS_VU_6d9a3115_3ce6_43cc_b666_fcec860d20a4" hidden="1">"13.7%"</definedName>
    <definedName name="_EPRCS_VU_6ed8d6d6_a23c_4f13_ae26_0002f70a8c76" hidden="1">0</definedName>
    <definedName name="_EPRCS_VU_6f4ec7a8_5bda_40e8_94a3_4219970c59b2" hidden="1">"5.4%"</definedName>
    <definedName name="_EPRCS_VU_6fa8bffe_b431_4444_afad_35c887e131a7" hidden="1">8563</definedName>
    <definedName name="_EPRCS_VU_705bc053_624e_4e32_a5f6_260bcecdafa5" hidden="1">36747</definedName>
    <definedName name="_EPRCS_VU_70f89afa_a952_4435_be02_ed77d261dd0f" hidden="1">6491</definedName>
    <definedName name="_EPRCS_VU_72c9e8ae_610c_4148_9830_fa7613a9ae45" hidden="1">15403</definedName>
    <definedName name="_EPRCS_VU_735a6828_ad67_472f_8e96_2dcec0fa684e" hidden="1">18546</definedName>
    <definedName name="_EPRCS_VU_73b5114f_6ebc_41b4_a0b1_a37cfa804cd8" hidden="1">117869</definedName>
    <definedName name="_EPRCS_VU_75ecc67b_46a0_4a06_ac82_a8e59b33bfbd" hidden="1">"15.1%"</definedName>
    <definedName name="_EPRCS_VU_762c9d03_25ad_4fe9_a26e_0a58d0dc421e" hidden="1">"-9.1%"</definedName>
    <definedName name="_EPRCS_VU_7bca0d8d_2754_4447_87d9_a3c19f24a969" hidden="1">7789</definedName>
    <definedName name="_EPRCS_VU_7c50cb33_6661_4ae4_8b0c_d1f3940e7b75" hidden="1">33390</definedName>
    <definedName name="_EPRCS_VU_801aa927_b427_4e6a_8a3c_2bb793d8ab59" hidden="1">30849</definedName>
    <definedName name="_EPRCS_VU_8067a438_366e_4ea3_a35f_7f96af96017c" hidden="1">64219</definedName>
    <definedName name="_EPRCS_VU_8090e9b0_8c65_446d_a093_8894cf518068" hidden="1">"17.1%"</definedName>
    <definedName name="_EPRCS_VU_8105c842_55ba_4da2_9096_84594b5b7cdd" hidden="1">"19.9%"</definedName>
    <definedName name="_EPRCS_VU_820bdec6_4b26_4059_a73e_6e9e9d77e0bd" hidden="1">163079</definedName>
    <definedName name="_EPRCS_VU_826d7df1_1bf3_43ae_9fe6_4fdb3ac93501" hidden="1">3159</definedName>
    <definedName name="_EPRCS_VU_827f3506_0e74_4800_b7c9_ece25eab0eb0" hidden="1">12041</definedName>
    <definedName name="_EPRCS_VU_82cba432_3a0b_432c_9681_6cdc19c6bc32" hidden="1">"-5.5%"</definedName>
    <definedName name="_EPRCS_VU_834159f1_787e_470e_badc_5b4654c92678" hidden="1">19718</definedName>
    <definedName name="_EPRCS_VU_839411f1_3571_4d18_97df_851a7b8bce34" hidden="1">8102</definedName>
    <definedName name="_EPRCS_VU_83c00d08_d189_4106_92ac_b6eb370b9ee3" hidden="1">"13.0%"</definedName>
    <definedName name="_EPRCS_VU_848972e3_aef1_48b5_880e_639488573cb6" hidden="1">"48.8%"</definedName>
    <definedName name="_EPRCS_VU_86c1899b_d2e0_48c4_ae75_3654decce09b" hidden="1">"18.4%"</definedName>
    <definedName name="_EPRCS_VU_8792940e_f421_48d6_8c7c_75d3dcdda525" hidden="1">3846</definedName>
    <definedName name="_EPRCS_VU_88b4c83c_7da6_490e_a86c_6c5638ba8b4d" hidden="1">"-4.6%"</definedName>
    <definedName name="_EPRCS_VU_88cb9fb2_a9ad_455a_be82_7055b70851f1" hidden="1">-3922</definedName>
    <definedName name="_EPRCS_VU_890b3497_78e1_4d90_aaeb_3d8480e79f3e" hidden="1">5243</definedName>
    <definedName name="_EPRCS_VU_8ae3d411_c327_49e9_af32_33dc04d6a1f0" hidden="1">"-100.0%"</definedName>
    <definedName name="_EPRCS_VU_8bb83087_6a96_463a_b312_aad0189093cb" hidden="1">41885</definedName>
    <definedName name="_EPRCS_VU_8caaf67f_303b_43b3_86ae_9bfb4f27f92c" hidden="1">30415</definedName>
    <definedName name="_EPRCS_VU_8e9c4ebb_bdc7_4194_90fc_449fffaaf34d" hidden="1">64752</definedName>
    <definedName name="_EPRCS_VU_942b110a_56c2_4191_aaa6_07231275cdc2" hidden="1">"11.6%"</definedName>
    <definedName name="_EPRCS_VU_944b941e_0ae2_4d7a_b59a_f0c42614caae" hidden="1">6308</definedName>
    <definedName name="_EPRCS_VU_9474196a_61a6_4f61_897e_19eab332d91f" hidden="1">20163</definedName>
    <definedName name="_EPRCS_VU_957bbc41_b50d_4d9c_b81d_32009bc095a8" hidden="1">0</definedName>
    <definedName name="_EPRCS_VU_95884559_435e_45fb_b5d1_f553aeecc1b2" hidden="1">90425</definedName>
    <definedName name="_EPRCS_VU_97114e99_e470_408c_b9d1_08825e93382c" hidden="1">8270</definedName>
    <definedName name="_EPRCS_VU_9a7b3f7d_4ad7_4c3a_8428_2d3109af7304" hidden="1">21966</definedName>
    <definedName name="_EPRCS_VU_9fb216be_1896_40aa_aaba_7f3d24fa137a" hidden="1">0</definedName>
    <definedName name="_EPRCS_VU_a0d252df_b4a1_4dbe_a760_3dda6ea2d762" hidden="1">19465</definedName>
    <definedName name="_EPRCS_VU_a0fdeb26_feab_460e_bf2c_199079d300dd" hidden="1">0</definedName>
    <definedName name="_EPRCS_VU_a1742ba6_a527_4a49_ab43_7c06bd87e6b2" hidden="1">-1241</definedName>
    <definedName name="_EPRCS_VU_a2174f66_f9fb_4397_a01f_a4e3ba3080ab" hidden="1">"-100.0%"</definedName>
    <definedName name="_EPRCS_VU_a30463ae_7369_4225_a971_289ad5a8b393" hidden="1">"-4.9%"</definedName>
    <definedName name="_EPRCS_VU_a5fea925_ca34_4bf6_9d59_02074e33885d" hidden="1">23342</definedName>
    <definedName name="_EPRCS_VU_a7e07b97_cba0_42bd_8742_3518225020e3" hidden="1">"33.0%"</definedName>
    <definedName name="_EPRCS_VU_a7e8f95b_6f17_4a03_b1fd_e0d51b8ec02a" hidden="1">61379</definedName>
    <definedName name="_EPRCS_VU_a8c41ab2_b3b9_4368_83fa_5f4c5a135410" hidden="1">0</definedName>
    <definedName name="_EPRCS_VU_a8d07e26_cc1c_4e33_99d0_40212cb60cb1" hidden="1">0</definedName>
    <definedName name="_EPRCS_VU_ab85b18a_c34d_46be_a244_8afd8bd59869" hidden="1">4910</definedName>
    <definedName name="_EPRCS_VU_acaba06c_13f8_4c52_9a92_4d774fc99c9d" hidden="1">"12.8%"</definedName>
    <definedName name="_EPRCS_VU_ad095629_236f_41ed_920f_8fc152b459ab" hidden="1">"-100.0%"</definedName>
    <definedName name="_EPRCS_VU_ae81f049_0107_4315_915b_e5cbca02555a" hidden="1">25212</definedName>
    <definedName name="_EPRCS_VU_af0126a7_3d19_4f02_a8b5_e883b375bc5d" hidden="1">106</definedName>
    <definedName name="_EPRCS_VU_af219d7e_e3f0_47b9_92d2_9336136e0561" hidden="1">"20.2%"</definedName>
    <definedName name="_EPRCS_VU_b0ce7b93_fe7f_4e60_bde9_a2129da94135" hidden="1">8220</definedName>
    <definedName name="_EPRCS_VU_b1f6e3bd_8f19_46f5_ba36_1a740949bd6e" hidden="1">"-21.0%"</definedName>
    <definedName name="_EPRCS_VU_b3277380_a244_4ad7_b715_252733f33fc4" hidden="1">"-10.0%"</definedName>
    <definedName name="_EPRCS_VU_b3f7d2b0_03cb_4625_8546_ca394ef3d564" hidden="1">-3523</definedName>
    <definedName name="_EPRCS_VU_b5732d4f_c9ba_4557_9096_21ce7efe79f4" hidden="1">"9.7%"</definedName>
    <definedName name="_EPRCS_VU_b7c3a336_aea7_48b9_8b31_15c08123c0d6" hidden="1">"4.3%"</definedName>
    <definedName name="_EPRCS_VU_b80dec82_6662_4e2f_9bd0_acd849e4b958" hidden="1">41721</definedName>
    <definedName name="_EPRCS_VU_ba62d3f4_4897_4599_8dab_9ea7b357d3ed" hidden="1">0</definedName>
    <definedName name="_EPRCS_VU_bbca6117_8ef8_4e29_a1c1_5c7ffa406302" hidden="1">22194</definedName>
    <definedName name="_EPRCS_VU_bc08696e_4ae2_411a_8ac2_f8f9434a2d24" hidden="1">"9.8%"</definedName>
    <definedName name="_EPRCS_VU_bda52ebd_fd60_4430_a2fb_9e3cef92a4d4" hidden="1">147768</definedName>
    <definedName name="_EPRCS_VU_bde4cc25_b3ab_4f32_81fd_7b9ea068670e" hidden="1">4409</definedName>
    <definedName name="_EPRCS_VU_c13dd0a9_011b_4a1c_859f_d7f6d36db9b2" hidden="1">"-100.0%"</definedName>
    <definedName name="_EPRCS_VU_c1c6952c_b989_402a_a05d_b1fedc1b7dee" hidden="1">6371</definedName>
    <definedName name="_EPRCS_VU_c28ba3a8_244a_4073_a9fa_4e1622bde2c0" hidden="1">25034</definedName>
    <definedName name="_EPRCS_VU_c2de93dc_d81d_46ef_8b04_693a43dbc205" hidden="1">72000</definedName>
    <definedName name="_EPRCS_VU_c3dc22ac_f5b4_4032_8448_26e844af4f5e" hidden="1">0</definedName>
    <definedName name="_EPRCS_VU_c458925d_a617_42d3_bafd_fa6e6066186c" hidden="1">112398</definedName>
    <definedName name="_EPRCS_VU_c75471a6_67cd_4fbd_b6a0_98057833073a" hidden="1">"-100.0%"</definedName>
    <definedName name="_EPRCS_VU_c7672f17_1eb4_49c8_aea4_bb91a7b44db5" hidden="1">24559</definedName>
    <definedName name="_EPRCS_VU_c8485641_0cca_47aa_bfbd_b76dae323a5e" hidden="1">"-100.0%"</definedName>
    <definedName name="_EPRCS_VU_cb9adf9e_c31b_4d5a_bfb8_35ed09ddba7f" hidden="1">128672</definedName>
    <definedName name="_EPRCS_VU_ce5b9992_4378_474b_9fc2_82253e74a3bf" hidden="1">8543</definedName>
    <definedName name="_EPRCS_VU_ce61a6c9_5c88_4efb_8dde_d3797525dad9" hidden="1">-20</definedName>
    <definedName name="_EPRCS_VU_d024fe55_c110_441a_9fc5_3aeb2cc5118d" hidden="1">"-0.3%"</definedName>
    <definedName name="_EPRCS_VU_d03e100e_f815_4e02_81fe_951b073be9d5" hidden="1">"-100.0%"</definedName>
    <definedName name="_EPRCS_VU_d0e14f1f_4d9a_48a8_b5f4_526eb6e3cb4e" hidden="1">"-6.2%"</definedName>
    <definedName name="_EPRCS_VU_d21f9b74_f754_4dc6_9653_c69cf58da294" hidden="1">"9.2%"</definedName>
    <definedName name="_EPRCS_VU_d2d04f41_021d_4458_8973_a3e8e25638dc" hidden="1">3610</definedName>
    <definedName name="_EPRCS_VU_d3086f1d_24b0_4cc8_9254_484f2dc68a4a" hidden="1">14058</definedName>
    <definedName name="_EPRCS_VU_db2ca81c_ee3a_431e_9fee_0c5594a961b0" hidden="1">4153</definedName>
    <definedName name="_EPRCS_VU_de6d7dff_ea3e_43e9_aa41_7d86aa237d3b" hidden="1">63198</definedName>
    <definedName name="_EPRCS_VU_e0f34622_dff0_42e5_8d3c_b3cd993de40b" hidden="1">3907</definedName>
    <definedName name="_EPRCS_VU_e10dff92_e4ff_4a94_906e_102cf087803e" hidden="1">26125</definedName>
    <definedName name="_EPRCS_VU_e22abeda_cea7_46e5_a195_173a6d76d3d1" hidden="1">4797</definedName>
    <definedName name="_EPRCS_VU_e51a2ac5_fd4d_4dd5_9ccd_099fa365438f" hidden="1">15514</definedName>
    <definedName name="_EPRCS_VU_e56d5cfd_1e8e_4a41_82e5_c026113b9fb7" hidden="1">159417</definedName>
    <definedName name="_EPRCS_VU_e6918c2a_63cf_475c_99a1_82009fdf82ec" hidden="1">26057</definedName>
    <definedName name="_EPRCS_VU_e7a6f3c4_f524_487b_83eb_6d7ae1c58077" hidden="1">"Q3"</definedName>
    <definedName name="_EPRCS_VU_e970c1f7_a80e_4ab4_83d4_2003078fdd50" hidden="1">"9.1%"</definedName>
    <definedName name="_EPRCS_VU_eb7389f8_f340_4fa2_8b1b_1fa5fd60c413" hidden="1">0</definedName>
    <definedName name="_EPRCS_VU_ec1ed0e9_183c_4310_96ba_808b40b0d83d" hidden="1">67597</definedName>
    <definedName name="_EPRCS_VU_eeed85c9_9191_464b_8f08_94d6ba426bfa" hidden="1">1622</definedName>
    <definedName name="_EPRCS_VU_ef5ff020_f9c8_4e9e_b807_11685d7f76c9" hidden="1">0</definedName>
    <definedName name="_EPRCS_VU_f1079630_c8ac_4d71_b171_6e0ed49107d5" hidden="1">150</definedName>
    <definedName name="_EPRCS_VU_f2e49d0f_487e_4d52_83e7_65645608f989" hidden="1">"11.3%"</definedName>
    <definedName name="_EPRCS_VU_f348a8e3_d26b_4f16_a932_71a634938181" hidden="1">0</definedName>
    <definedName name="_EPRCS_VU_f4460770_2cec_4bab_85a8_3e571b19c93a" hidden="1">"12.6%"</definedName>
    <definedName name="_EPRCS_VU_f6cd13fa_5362_482a_a5d6_e4c7953ee17d" hidden="1">"-2.8%"</definedName>
    <definedName name="_EPRCS_VU_fa02b57a_7a94_4afc_9e75_0b4c3de94d01" hidden="1">"-100.0%"</definedName>
    <definedName name="_EPRCS_VU_fb1fd01c_c493_4545_8be7_44f4bcdb3d98" hidden="1">"#DIV/0!"</definedName>
    <definedName name="_xlnm.Print_Area" localSheetId="3">'1.Rev YoY'!$C$1:$H$24</definedName>
    <definedName name="_xlnm.Print_Area" localSheetId="4">'2.Ope YoY'!$B$1:$I$22</definedName>
    <definedName name="_xlnm.Print_Area" localSheetId="5">'3.Summary'!$B$1:$Q$31</definedName>
    <definedName name="_xlnm.Print_Area" localSheetId="2">Corporate_Overview!$A$1:$M$39</definedName>
    <definedName name="_xlnm.Print_Area" localSheetId="0">Cover!$A$1:$Q$30</definedName>
    <definedName name="_xlnm.Print_Area" localSheetId="1">'Segmental info &amp; Opex'!$A$1:$P$50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0" i="6" l="1"/>
  <c r="I40" i="6"/>
  <c r="R38" i="6"/>
  <c r="I37" i="6"/>
  <c r="R36" i="6"/>
  <c r="I35" i="6"/>
  <c r="R34" i="6"/>
  <c r="I33" i="6"/>
  <c r="R32" i="6"/>
  <c r="I32" i="6"/>
  <c r="R30" i="6"/>
  <c r="R28" i="6"/>
  <c r="I28" i="6"/>
  <c r="R26" i="6"/>
  <c r="I26" i="6"/>
  <c r="I25" i="6"/>
  <c r="I24" i="6"/>
  <c r="R23" i="6"/>
  <c r="R21" i="6"/>
  <c r="I21" i="6"/>
  <c r="R19" i="6"/>
  <c r="I19" i="6"/>
  <c r="R17" i="6"/>
  <c r="R15" i="6"/>
  <c r="R11" i="6"/>
  <c r="R9" i="6"/>
  <c r="I9" i="6"/>
  <c r="R7" i="6"/>
  <c r="I7" i="6"/>
  <c r="R5" i="6"/>
  <c r="I5" i="6"/>
  <c r="H12" i="43036"/>
  <c r="G12" i="43036"/>
  <c r="F12" i="43036"/>
  <c r="E12" i="43036"/>
  <c r="D12" i="43036"/>
  <c r="H11" i="43036"/>
  <c r="G11" i="43036"/>
  <c r="F11" i="43036"/>
  <c r="E11" i="43036"/>
  <c r="D11" i="43036"/>
  <c r="H10" i="43036"/>
  <c r="G10" i="43036"/>
  <c r="F10" i="43036"/>
  <c r="E10" i="43036"/>
  <c r="D10" i="43036"/>
  <c r="H9" i="43036"/>
  <c r="G9" i="43036"/>
  <c r="F9" i="43036"/>
  <c r="E9" i="43036"/>
  <c r="D9" i="43036"/>
  <c r="H8" i="43036"/>
  <c r="G8" i="43036"/>
  <c r="F8" i="43036"/>
  <c r="E8" i="43036"/>
  <c r="D8" i="43036"/>
  <c r="H7" i="43036"/>
  <c r="G7" i="43036"/>
  <c r="F7" i="43036"/>
  <c r="E7" i="43036"/>
  <c r="D7" i="43036"/>
  <c r="H6" i="43036"/>
  <c r="G6" i="43036"/>
  <c r="F6" i="43036"/>
  <c r="E6" i="43036"/>
  <c r="D6" i="43036"/>
  <c r="H5" i="43036"/>
  <c r="G5" i="43036"/>
  <c r="F5" i="43036"/>
  <c r="E5" i="43036"/>
  <c r="D5" i="43036"/>
  <c r="B2" i="43036"/>
</calcChain>
</file>

<file path=xl/sharedStrings.xml><?xml version="1.0" encoding="utf-8"?>
<sst xmlns="http://schemas.openxmlformats.org/spreadsheetml/2006/main" count="447" uniqueCount="297">
  <si>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</si>
  <si>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</si>
  <si>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</si>
  <si>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</si>
  <si>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</si>
  <si>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</si>
  <si>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</si>
  <si>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</si>
  <si>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</si>
  <si>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</si>
  <si>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</si>
  <si>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</si>
  <si>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</si>
  <si>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</si>
  <si>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</si>
  <si>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</si>
  <si>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</si>
  <si>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</si>
  <si>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</si>
  <si>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</si>
  <si>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</si>
  <si>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</si>
  <si>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</si>
  <si>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</si>
  <si>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</si>
  <si>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</si>
  <si>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</si>
  <si>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</si>
  <si>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</si>
  <si>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</si>
  <si>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</si>
  <si>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</si>
  <si>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</si>
  <si>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</si>
  <si>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</si>
  <si>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</si>
  <si>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</si>
  <si>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</si>
  <si>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</si>
  <si>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</si>
  <si>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</si>
  <si>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</si>
  <si>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</si>
  <si>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</si>
  <si>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</si>
  <si>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</si>
  <si>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</si>
  <si>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</si>
  <si>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</si>
  <si>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</si>
  <si>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</si>
  <si>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</si>
  <si>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</si>
  <si>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</si>
  <si>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</si>
  <si>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</si>
  <si>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</si>
  <si>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</si>
  <si>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</si>
  <si>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</si>
  <si>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</si>
  <si>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</si>
  <si>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</si>
  <si>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</si>
  <si>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</si>
  <si>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</si>
  <si>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</si>
  <si>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</si>
  <si>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</si>
  <si>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</si>
  <si>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</si>
  <si>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</si>
  <si>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</si>
  <si>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</si>
  <si>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</si>
  <si>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</si>
  <si>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</si>
  <si>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3.直近業績要約　Summary of Recent Operating Results</t>
    <rPh sb="2" eb="4">
      <t>チョッキン</t>
    </rPh>
    <rPh sb="4" eb="6">
      <t>ギョウセキ</t>
    </rPh>
    <rPh sb="6" eb="8">
      <t>ヨウヤク</t>
    </rPh>
    <phoneticPr fontId="2"/>
  </si>
  <si>
    <t>http://www.oracle.com/jp/corporate/investor-relations/index.html</t>
  </si>
  <si>
    <t>2.</t>
  </si>
  <si>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</si>
  <si>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</si>
  <si>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</si>
  <si>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</si>
  <si>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</si>
  <si>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</si>
  <si>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</si>
  <si>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</si>
  <si>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</si>
  <si>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</si>
  <si>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</si>
  <si>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</si>
  <si>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</si>
  <si>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</si>
  <si>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</si>
  <si>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</si>
  <si>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</si>
  <si>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</si>
  <si>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</si>
  <si>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サービス
Services</t>
  </si>
  <si>
    <t>営業利益
Operating income</t>
    <rPh sb="0" eb="2">
      <t>エイギョウ</t>
    </rPh>
    <rPh sb="2" eb="4">
      <t>リエキ</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</si>
  <si>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</si>
  <si>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</si>
  <si>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</si>
  <si>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</si>
  <si>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</si>
  <si>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</si>
  <si>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</si>
  <si>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</si>
  <si>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</si>
  <si>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</si>
  <si>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</si>
  <si>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</si>
  <si>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</si>
  <si>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</si>
  <si>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</si>
  <si>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</si>
  <si>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</si>
  <si>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</si>
  <si>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</si>
  <si>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</si>
  <si>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</si>
  <si>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</si>
  <si>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</si>
  <si>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</si>
  <si>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</si>
  <si>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</si>
  <si>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</si>
  <si>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</si>
  <si>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</si>
  <si>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</si>
  <si>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</si>
  <si>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</si>
  <si>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</si>
  <si>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</si>
  <si>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</si>
  <si>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</si>
  <si>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</si>
  <si>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</si>
  <si>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</si>
  <si>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</si>
  <si>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</si>
  <si>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</si>
  <si>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</si>
  <si>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</si>
  <si>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</si>
  <si>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</si>
  <si>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</si>
  <si>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</si>
  <si>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</si>
  <si>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</si>
  <si>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</si>
  <si>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</si>
  <si>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</si>
  <si>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</si>
  <si>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</si>
  <si>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</si>
  <si>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</si>
  <si>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</si>
  <si>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</si>
  <si>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</si>
  <si>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</si>
  <si>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</si>
  <si>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</si>
  <si>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</si>
  <si>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</si>
  <si>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</si>
  <si>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</si>
  <si>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</si>
  <si>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</si>
  <si>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</si>
  <si>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</si>
  <si>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</si>
  <si>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</si>
  <si>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</si>
  <si>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34.1%</t>
  </si>
  <si>
    <t>7.8%</t>
  </si>
  <si>
    <t>2.1%</t>
  </si>
  <si>
    <t>2022/5</t>
  </si>
  <si>
    <t xml:space="preserve">- </t>
  </si>
  <si>
    <t>32.7%</t>
  </si>
  <si>
    <t>32.8%</t>
  </si>
  <si>
    <t>7.3%</t>
  </si>
  <si>
    <t>7.0%</t>
  </si>
  <si>
    <t>6.2%</t>
  </si>
  <si>
    <t>20.1%</t>
  </si>
  <si>
    <t>8.4%</t>
  </si>
  <si>
    <t>5.7%</t>
  </si>
  <si>
    <t>4.8%</t>
  </si>
  <si>
    <t>8.3%</t>
  </si>
  <si>
    <t>クラウドサービス
Cloud Services</t>
  </si>
  <si>
    <t>ライセンスサポート
License Support</t>
  </si>
  <si>
    <t>クラウドライセンス＆オンプレミスライセンス
Cloud License &amp; On Premise License</t>
  </si>
  <si>
    <t>2023/5</t>
  </si>
  <si>
    <t>クラウドサービス＆ライセンスサポート
Cloud Services &amp; License Support</t>
  </si>
  <si>
    <t>-</t>
  </si>
  <si>
    <t>Short-term loans receivable from subsidiaries and associates</t>
  </si>
  <si>
    <t>-</t>
  </si>
  <si>
    <t>-</t>
  </si>
  <si>
    <t>業績予想 / FY25 Forecast</t>
    <rPh sb="0" eb="2">
      <t>ギョウセキ</t>
    </rPh>
    <rPh sb="2" eb="4">
      <t>ヨソウ</t>
    </rPh>
    <phoneticPr fontId="2"/>
  </si>
  <si>
    <t>32.2%</t>
  </si>
  <si>
    <t>33.1%</t>
  </si>
  <si>
    <t>32.6%</t>
  </si>
  <si>
    <t>11.9%</t>
  </si>
  <si>
    <t>11.7%</t>
  </si>
  <si>
    <t>11.4%</t>
  </si>
  <si>
    <t>9.6%</t>
  </si>
  <si>
    <t>11.1%</t>
  </si>
  <si>
    <t>22.5%</t>
  </si>
  <si>
    <t>-5.9%</t>
  </si>
  <si>
    <t>-3.9%</t>
  </si>
  <si>
    <t>-5.6%</t>
  </si>
  <si>
    <t>-1.2%</t>
  </si>
  <si>
    <t>13.7%</t>
  </si>
  <si>
    <t>7.6%</t>
  </si>
  <si>
    <t>8.0%</t>
  </si>
  <si>
    <t>-1.8%</t>
  </si>
  <si>
    <t>2.7%</t>
  </si>
  <si>
    <t>4.0%</t>
  </si>
  <si>
    <t>-1.4%</t>
  </si>
  <si>
    <t>0.9%</t>
  </si>
  <si>
    <t>11.0%</t>
  </si>
  <si>
    <t>25.2%</t>
  </si>
  <si>
    <t>12.5%</t>
  </si>
  <si>
    <t>5.8%</t>
  </si>
  <si>
    <t>14.2%</t>
  </si>
  <si>
    <t>2.9%</t>
  </si>
  <si>
    <t>7.7%</t>
  </si>
  <si>
    <t>20.8%</t>
  </si>
  <si>
    <t>-30.0%</t>
  </si>
  <si>
    <t>19.5%</t>
  </si>
  <si>
    <t>32.3%</t>
  </si>
  <si>
    <t>10.5%</t>
  </si>
  <si>
    <t>-16.7%</t>
  </si>
  <si>
    <t>-12.3%</t>
  </si>
  <si>
    <t>0.2%</t>
  </si>
  <si>
    <t>-12.2%</t>
  </si>
  <si>
    <t>-2.2%</t>
  </si>
  <si>
    <t>13.6%</t>
  </si>
  <si>
    <t>30.8%</t>
  </si>
  <si>
    <t>14.4%</t>
  </si>
  <si>
    <t>1.5%</t>
  </si>
  <si>
    <t>＊ FY24配当金内訳は、普通配当174円、特別配当500円、合計674円です。 / Breakdown of Dividends for May 2024; a normal dividend of 174 yen, a special dividend of 500 yen and total dividend is 674 yen.</t>
  </si>
  <si>
    <t>2024/5</t>
  </si>
  <si>
    <t>-</t>
  </si>
  <si>
    <t>ハードウェア･システムズ
Hardware</t>
  </si>
  <si>
    <t xml:space="preserve"> ハードウェア・システムズ仕入原価  (Hardware Purchasing Expenses)</t>
    <rPh sb="13" eb="15">
      <t>ゲンカ</t>
    </rPh>
    <rPh sb="15" eb="16">
      <t>　</t>
    </rPh>
    <rPh sb="16" eb="17">
      <t>（</t>
    </rPh>
    <phoneticPr fontId="2"/>
  </si>
  <si>
    <t>従業員数 / Number of Employees</t>
  </si>
  <si>
    <t>合計
Total Net Sales</t>
    <rPh sb="0" eb="2">
      <t>ゴウケイ</t>
    </rPh>
    <phoneticPr fontId="2"/>
  </si>
  <si>
    <t>セグメント別データおよび営業経費 / Segmental Info and Opex</t>
    <rPh sb="5" eb="6">
      <t>ベツ</t>
    </rPh>
    <rPh sb="12" eb="14">
      <t>エイギョウ</t>
    </rPh>
    <rPh sb="14" eb="16">
      <t>ケイヒ</t>
    </rPh>
    <phoneticPr fontId="2"/>
  </si>
  <si>
    <t>会社概要　Corporate Overview</t>
    <rPh sb="0" eb="2">
      <t>カイシャ</t>
    </rPh>
    <rPh sb="2" eb="4">
      <t>ガイヨウ</t>
    </rPh>
    <phoneticPr fontId="2"/>
  </si>
  <si>
    <t>売上高 / Total Net Sales</t>
    <rPh sb="0" eb="2">
      <t>ウリアゲ</t>
    </rPh>
    <rPh sb="2" eb="3">
      <t>ダカ</t>
    </rPh>
    <phoneticPr fontId="2"/>
  </si>
  <si>
    <t>2025年5月期(FY25)第3四半期　業績補足資料</t>
    <rPh sb="4" eb="5">
      <t>ネン</t>
    </rPh>
    <rPh sb="7" eb="8">
      <t>キ</t>
    </rPh>
    <rPh sb="14" eb="15">
      <t>ダイ</t>
    </rPh>
    <rPh sb="16" eb="17">
      <t>シ</t>
    </rPh>
    <rPh sb="17" eb="19">
      <t>ハンキ</t>
    </rPh>
    <rPh sb="20" eb="22">
      <t>ギョウセキ</t>
    </rPh>
    <rPh sb="22" eb="24">
      <t>ホソク</t>
    </rPh>
    <phoneticPr fontId="2"/>
  </si>
  <si>
    <t>3rd Quarter, Fiscal Year ending May 2025 (FY25) Business Results</t>
  </si>
  <si>
    <t>2025/2</t>
  </si>
  <si>
    <t>2025/2</t>
  </si>
  <si>
    <t>2025年2月28日現在 / as of February 28, 2025</t>
    <rPh sb="4" eb="5">
      <t>ネン</t>
    </rPh>
    <phoneticPr fontId="2"/>
  </si>
  <si>
    <t>5.4%</t>
  </si>
  <si>
    <t>10.0%</t>
  </si>
  <si>
    <t/>
  </si>
  <si>
    <t>48.8%</t>
  </si>
  <si>
    <t>-21.0%</t>
  </si>
  <si>
    <t>9.2%</t>
  </si>
  <si>
    <t>8.5%</t>
  </si>
  <si>
    <t>13.0%</t>
  </si>
  <si>
    <t>3.4%</t>
  </si>
  <si>
    <t>12.8%</t>
  </si>
  <si>
    <t>9.7%</t>
  </si>
  <si>
    <t>-5.5%</t>
  </si>
  <si>
    <t>-25.2%</t>
  </si>
  <si>
    <t>19.9%</t>
  </si>
  <si>
    <t>-4.5%</t>
  </si>
  <si>
    <t>9.0%</t>
  </si>
  <si>
    <t>12.6%</t>
  </si>
  <si>
    <t>17.1%</t>
  </si>
  <si>
    <t>12.9%</t>
  </si>
  <si>
    <t>2.2%</t>
  </si>
  <si>
    <t>9.1%</t>
  </si>
  <si>
    <t>18.4%</t>
  </si>
  <si>
    <t>-0.3%</t>
  </si>
  <si>
    <t>11.6%</t>
  </si>
  <si>
    <t>9.8%</t>
  </si>
  <si>
    <t>-16.0%</t>
  </si>
  <si>
    <t>-9.1%</t>
  </si>
  <si>
    <t>-4.6%</t>
  </si>
  <si>
    <t>-10.0%</t>
  </si>
  <si>
    <t>41.1%</t>
  </si>
  <si>
    <t>-6.2%</t>
  </si>
  <si>
    <t>69.8%</t>
  </si>
  <si>
    <t>26.5%</t>
  </si>
  <si>
    <t>4.3%</t>
  </si>
  <si>
    <t>-2.8%</t>
  </si>
  <si>
    <t>-4.9%</t>
  </si>
  <si>
    <t>20.2%</t>
  </si>
  <si>
    <t>-0.7%</t>
  </si>
  <si>
    <t>15.1%</t>
  </si>
  <si>
    <t>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</si>
</sst>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right style="thin">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style="hair">
        <color auto="1"/>
      </bottom>
      <diagonal/>
    </border>
    <border>
      <left/>
      <right style="thin">
        <color auto="1"/>
      </right>
      <top/>
      <bottom style="thin">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theme="0"/>
      </right>
      <top style="thin">
        <color auto="1"/>
      </top>
      <bottom style="medium">
        <color auto="1"/>
      </bottom>
      <diagonal/>
    </border>
    <border>
      <left style="thin">
        <color theme="0"/>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hair">
        <color auto="1"/>
      </bottom>
      <diagonal/>
    </border>
    <border>
      <left style="medium">
        <color auto="1"/>
      </left>
      <right/>
      <top style="thin">
        <color auto="1"/>
      </top>
      <bottom style="medium">
        <color auto="1"/>
      </bottom>
      <diagonal/>
    </border>
    <border>
      <left style="thin">
        <color auto="1"/>
      </left>
      <right/>
      <top style="thin">
        <color auto="1"/>
      </top>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526">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7" xfId="0" applyNumberFormat="1" applyFont="1" applyFill="1" applyBorder="1" applyAlignment="1"/>
    <xf numFmtId="38" fontId="26" fillId="0" borderId="28" xfId="2" applyFont="1" applyFill="1" applyBorder="1" applyAlignment="1">
      <alignment horizontal="center"/>
    </xf>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29" xfId="2" applyFont="1" applyFill="1" applyBorder="1" applyAlignment="1">
      <alignment horizontal="center"/>
    </xf>
    <xf numFmtId="184" fontId="26" fillId="0" borderId="30"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1" xfId="2" applyFont="1" applyFill="1" applyBorder="1" applyAlignment="1">
      <alignment horizontal="right"/>
    </xf>
    <xf numFmtId="38" fontId="26" fillId="29" borderId="32" xfId="2" applyFont="1" applyFill="1" applyBorder="1" applyAlignment="1">
      <alignment horizontal="right"/>
    </xf>
    <xf numFmtId="38" fontId="26" fillId="0" borderId="33" xfId="2" applyFont="1" applyFill="1" applyBorder="1" applyAlignment="1">
      <alignment horizontal="right"/>
    </xf>
    <xf numFmtId="182" fontId="26" fillId="0" borderId="34" xfId="1" applyNumberFormat="1" applyFont="1" applyFill="1" applyBorder="1" applyAlignment="1">
      <alignment horizontal="right"/>
    </xf>
    <xf numFmtId="182" fontId="26" fillId="0" borderId="35" xfId="1" applyNumberFormat="1" applyFont="1" applyFill="1" applyBorder="1" applyAlignment="1">
      <alignment horizontal="right"/>
    </xf>
    <xf numFmtId="182" fontId="26" fillId="29" borderId="36" xfId="1" applyNumberFormat="1" applyFont="1" applyFill="1" applyBorder="1" applyAlignment="1">
      <alignment horizontal="right"/>
    </xf>
    <xf numFmtId="182" fontId="26" fillId="0" borderId="31"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0" borderId="38" xfId="1" applyNumberFormat="1" applyFont="1" applyFill="1" applyBorder="1" applyAlignment="1">
      <alignment horizontal="right"/>
    </xf>
    <xf numFmtId="182" fontId="26" fillId="29" borderId="39" xfId="1" applyNumberFormat="1" applyFont="1" applyFill="1" applyBorder="1" applyAlignment="1">
      <alignment horizontal="right"/>
    </xf>
    <xf numFmtId="38" fontId="26" fillId="29" borderId="40" xfId="2" applyFont="1" applyFill="1" applyBorder="1" applyAlignment="1">
      <alignment horizontal="right"/>
    </xf>
    <xf numFmtId="182" fontId="26" fillId="29" borderId="41" xfId="1" applyNumberFormat="1" applyFont="1" applyFill="1" applyBorder="1" applyAlignment="1">
      <alignment horizontal="right"/>
    </xf>
    <xf numFmtId="182" fontId="26" fillId="29" borderId="42" xfId="1" applyNumberFormat="1" applyFont="1" applyFill="1" applyBorder="1" applyAlignment="1">
      <alignment horizontal="right"/>
    </xf>
    <xf numFmtId="182" fontId="26" fillId="29" borderId="43"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4" xfId="0" applyFont="1" applyBorder="1" applyAlignment="1">
      <alignment horizontal="left"/>
    </xf>
    <xf numFmtId="3" fontId="26" fillId="0" borderId="33" xfId="2" applyNumberFormat="1" applyFont="1" applyFill="1" applyBorder="1" applyAlignment="1">
      <alignment horizontal="right"/>
    </xf>
    <xf numFmtId="3" fontId="26" fillId="29" borderId="40" xfId="2" applyNumberFormat="1" applyFont="1" applyFill="1" applyBorder="1" applyAlignment="1">
      <alignment horizontal="right"/>
    </xf>
    <xf numFmtId="0" fontId="26" fillId="0" borderId="45" xfId="0" applyFont="1" applyFill="1" applyBorder="1" applyAlignment="1">
      <alignment horizontal="left"/>
    </xf>
    <xf numFmtId="0" fontId="26" fillId="0" borderId="38" xfId="0" applyFont="1" applyFill="1" applyBorder="1" applyAlignment="1">
      <alignment horizontal="right"/>
    </xf>
    <xf numFmtId="38" fontId="26" fillId="0" borderId="38"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84" fontId="26" fillId="0" borderId="46" xfId="0" applyNumberFormat="1" applyFont="1" applyFill="1" applyBorder="1" applyAlignment="1"/>
    <xf numFmtId="38" fontId="25" fillId="0" borderId="0" xfId="2" applyFont="1" applyFill="1" applyAlignment="1">
      <alignment horizontal="center"/>
    </xf>
    <xf numFmtId="38" fontId="17" fillId="0" borderId="28" xfId="2" applyFont="1" applyFill="1" applyBorder="1" applyAlignment="1">
      <alignment horizontal="center"/>
    </xf>
    <xf numFmtId="38" fontId="26" fillId="0" borderId="47" xfId="2" applyFont="1" applyFill="1" applyBorder="1" applyAlignment="1">
      <alignment horizontal="center"/>
    </xf>
    <xf numFmtId="182" fontId="26" fillId="0" borderId="17" xfId="1" applyNumberFormat="1" applyFont="1" applyFill="1" applyBorder="1" applyAlignment="1">
      <alignment horizontal="right"/>
    </xf>
    <xf numFmtId="0" fontId="26" fillId="0" borderId="48" xfId="0" applyFont="1" applyFill="1" applyBorder="1" applyAlignment="1">
      <alignment horizontal="right"/>
    </xf>
    <xf numFmtId="38" fontId="26" fillId="29" borderId="49" xfId="2" applyFont="1" applyFill="1" applyBorder="1" applyAlignment="1">
      <alignment horizontal="right"/>
    </xf>
    <xf numFmtId="38" fontId="26" fillId="29" borderId="43" xfId="2" applyFont="1" applyFill="1" applyBorder="1" applyAlignment="1">
      <alignment horizontal="right" wrapText="1"/>
    </xf>
    <xf numFmtId="38" fontId="26" fillId="29" borderId="32" xfId="0" applyNumberFormat="1" applyFont="1" applyFill="1" applyBorder="1" applyAlignment="1">
      <alignment horizontal="right"/>
    </xf>
    <xf numFmtId="38" fontId="17" fillId="31" borderId="29" xfId="2" applyFont="1" applyFill="1" applyBorder="1" applyAlignment="1">
      <alignment horizontal="center"/>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1" xfId="0" applyFont="1" applyFill="1" applyBorder="1" applyAlignment="1">
      <alignment vertical="center"/>
    </xf>
    <xf numFmtId="183" fontId="7" fillId="0" borderId="21"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22" fillId="0" borderId="0" xfId="2" applyFont="1" applyFill="1" applyBorder="1" applyAlignment="1">
      <alignment vertical="center"/>
    </xf>
    <xf numFmtId="38" fontId="17" fillId="0" borderId="50" xfId="2" applyNumberFormat="1" applyFont="1" applyFill="1" applyBorder="1" applyAlignment="1" applyProtection="1">
      <alignment horizontal="right"/>
      <protection locked="0"/>
    </xf>
    <xf numFmtId="38" fontId="17" fillId="32" borderId="51"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2" borderId="49"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8" xfId="2" applyNumberFormat="1" applyFont="1" applyFill="1" applyBorder="1" applyAlignment="1" applyProtection="1">
      <protection locked="0"/>
    </xf>
    <xf numFmtId="38" fontId="17" fillId="32" borderId="52"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53" xfId="0" applyNumberFormat="1" applyFont="1" applyFill="1" applyBorder="1" applyAlignment="1" applyProtection="1">
      <alignment horizontal="center"/>
      <protection locked="0"/>
    </xf>
    <xf numFmtId="49" fontId="7" fillId="23" borderId="54"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5" xfId="2" applyNumberFormat="1" applyFont="1" applyFill="1" applyBorder="1" applyAlignment="1" applyProtection="1">
      <protection locked="0"/>
    </xf>
    <xf numFmtId="222" fontId="7" fillId="0" borderId="34" xfId="2" applyNumberFormat="1" applyFont="1" applyFill="1" applyBorder="1" applyAlignment="1" applyProtection="1">
      <protection locked="0"/>
    </xf>
    <xf numFmtId="40" fontId="7" fillId="0" borderId="35" xfId="2" applyNumberFormat="1" applyFont="1" applyFill="1" applyBorder="1" applyAlignment="1" applyProtection="1">
      <alignment horizontal="right"/>
      <protection locked="0"/>
    </xf>
    <xf numFmtId="40" fontId="7" fillId="0" borderId="3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6"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24" xfId="0" applyFont="1" applyBorder="1" applyAlignment="1" applyProtection="1">
      <protection locked="0"/>
    </xf>
    <xf numFmtId="0" fontId="24" fillId="0" borderId="0" xfId="0" applyFont="1" applyBorder="1" applyAlignment="1" applyProtection="1">
      <protection locked="0"/>
    </xf>
    <xf numFmtId="0" fontId="117" fillId="0" borderId="55" xfId="0" applyFont="1" applyBorder="1" applyAlignment="1" applyProtection="1">
      <protection locked="0"/>
    </xf>
    <xf numFmtId="0" fontId="117" fillId="0" borderId="56" xfId="0" applyFont="1" applyBorder="1" applyAlignment="1" applyProtection="1">
      <protection locked="0"/>
    </xf>
    <xf numFmtId="0" fontId="117" fillId="0" borderId="24" xfId="0" applyFont="1" applyBorder="1" applyAlignment="1" applyProtection="1">
      <protection locked="0"/>
    </xf>
    <xf numFmtId="0" fontId="117" fillId="0" borderId="0" xfId="0" applyFont="1" applyBorder="1" applyAlignment="1" applyProtection="1">
      <protection locked="0"/>
    </xf>
    <xf numFmtId="182" fontId="117" fillId="0" borderId="57" xfId="1" applyNumberFormat="1" applyFont="1" applyBorder="1" applyAlignment="1" applyProtection="1">
      <protection locked="0"/>
    </xf>
    <xf numFmtId="182" fontId="117" fillId="0" borderId="58"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3"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2" xfId="0" applyFont="1" applyBorder="1" applyAlignment="1" applyProtection="1">
      <protection locked="0"/>
    </xf>
    <xf numFmtId="0" fontId="117" fillId="0" borderId="21" xfId="0" applyFont="1" applyBorder="1" applyAlignment="1" applyProtection="1">
      <protection locked="0"/>
    </xf>
    <xf numFmtId="0" fontId="118" fillId="23" borderId="30" xfId="0" applyFont="1" applyFill="1" applyBorder="1" applyAlignment="1" applyProtection="1">
      <protection locked="0"/>
    </xf>
    <xf numFmtId="0" fontId="118" fillId="23" borderId="55" xfId="0" applyFont="1" applyFill="1" applyBorder="1" applyAlignment="1" applyProtection="1">
      <protection locked="0"/>
    </xf>
    <xf numFmtId="0" fontId="121" fillId="0" borderId="0" xfId="0" applyFont="1" applyAlignment="1" applyProtection="1"/>
    <xf numFmtId="38" fontId="17" fillId="0" borderId="46" xfId="2" applyFont="1" applyFill="1" applyBorder="1" applyAlignment="1" applyProtection="1">
      <protection locked="0"/>
    </xf>
    <xf numFmtId="184" fontId="120" fillId="0" borderId="27" xfId="0" applyNumberFormat="1" applyFont="1" applyBorder="1" applyAlignment="1" applyProtection="1">
      <protection locked="0"/>
    </xf>
    <xf numFmtId="38" fontId="17" fillId="0" borderId="35" xfId="2" applyNumberFormat="1" applyFont="1" applyFill="1" applyBorder="1" applyAlignment="1" applyProtection="1">
      <alignment horizontal="right"/>
      <protection locked="0"/>
    </xf>
    <xf numFmtId="38" fontId="17" fillId="31" borderId="36" xfId="2" applyFont="1" applyFill="1" applyBorder="1" applyAlignment="1" applyProtection="1">
      <alignment horizontal="right"/>
      <protection locked="0"/>
    </xf>
    <xf numFmtId="38" fontId="24" fillId="0" borderId="31" xfId="2" applyNumberFormat="1" applyFont="1" applyFill="1" applyBorder="1" applyAlignment="1" applyProtection="1">
      <alignment horizontal="right"/>
      <protection locked="0"/>
    </xf>
    <xf numFmtId="38" fontId="17" fillId="31" borderId="56"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1" xfId="2" applyNumberFormat="1" applyFont="1" applyFill="1" applyBorder="1" applyAlignment="1" applyProtection="1">
      <alignment horizontal="right"/>
      <protection locked="0"/>
    </xf>
    <xf numFmtId="38" fontId="17" fillId="31" borderId="32" xfId="2" applyFont="1" applyFill="1" applyBorder="1" applyAlignment="1" applyProtection="1">
      <alignment horizontal="right"/>
      <protection locked="0"/>
    </xf>
    <xf numFmtId="38" fontId="17" fillId="0" borderId="33" xfId="2" applyNumberFormat="1" applyFont="1" applyFill="1" applyBorder="1" applyAlignment="1" applyProtection="1">
      <alignment horizontal="right"/>
      <protection locked="0"/>
    </xf>
    <xf numFmtId="38" fontId="17" fillId="31" borderId="59"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184" fontId="17" fillId="0" borderId="30" xfId="0" applyNumberFormat="1" applyFont="1" applyFill="1" applyBorder="1" applyAlignment="1" applyProtection="1">
      <protection locked="0"/>
    </xf>
    <xf numFmtId="38" fontId="17" fillId="0" borderId="0" xfId="2" applyFont="1" applyFill="1" applyAlignment="1" applyProtection="1">
      <protection locked="0"/>
    </xf>
    <xf numFmtId="184" fontId="17" fillId="0" borderId="46" xfId="0" applyNumberFormat="1" applyFont="1" applyFill="1" applyBorder="1" applyAlignment="1" applyProtection="1">
      <protection locked="0"/>
    </xf>
    <xf numFmtId="38" fontId="17" fillId="0" borderId="0" xfId="2" applyFont="1" applyFill="1" applyAlignment="1" applyProtection="1">
      <alignment horizontal="center"/>
      <protection locked="0"/>
    </xf>
    <xf numFmtId="0" fontId="26" fillId="0" borderId="60" xfId="0" applyFont="1" applyBorder="1" applyAlignment="1">
      <alignment horizontal="left"/>
    </xf>
    <xf numFmtId="0" fontId="26" fillId="0" borderId="61" xfId="0" applyFont="1" applyFill="1" applyBorder="1" applyAlignment="1">
      <alignment horizontal="left"/>
    </xf>
    <xf numFmtId="38" fontId="26" fillId="29" borderId="59" xfId="0" applyNumberFormat="1" applyFont="1" applyFill="1" applyBorder="1" applyAlignment="1">
      <alignment horizontal="right"/>
    </xf>
    <xf numFmtId="38" fontId="17" fillId="0" borderId="33" xfId="2" applyFont="1" applyFill="1" applyBorder="1" applyAlignment="1" applyProtection="1">
      <alignment horizontal="right"/>
      <protection locked="0"/>
    </xf>
    <xf numFmtId="49" fontId="7" fillId="0" borderId="5" xfId="0" applyNumberFormat="1" applyFont="1" applyFill="1" applyBorder="1" applyAlignment="1" applyProtection="1">
      <alignment horizontal="center" vertical="center"/>
    </xf>
    <xf numFmtId="183" fontId="7" fillId="0" borderId="0" xfId="2" applyNumberFormat="1" applyFont="1" applyFill="1" applyAlignment="1" applyProtection="1">
      <alignment vertical="center"/>
    </xf>
    <xf numFmtId="183" fontId="7" fillId="0" borderId="0" xfId="2" quotePrefix="1" applyNumberFormat="1" applyFont="1" applyFill="1" applyAlignment="1" applyProtection="1">
      <alignment horizontal="right" vertical="center"/>
    </xf>
    <xf numFmtId="183" fontId="7" fillId="0" borderId="0" xfId="2" applyNumberFormat="1" applyFont="1" applyFill="1" applyAlignment="1" applyProtection="1">
      <alignment horizontal="right" vertical="center"/>
    </xf>
    <xf numFmtId="183" fontId="13" fillId="0" borderId="0" xfId="2" applyNumberFormat="1" applyFont="1" applyFill="1" applyBorder="1" applyAlignment="1" applyProtection="1">
      <alignment vertical="center"/>
    </xf>
    <xf numFmtId="183" fontId="7" fillId="0" borderId="3" xfId="2" applyNumberFormat="1" applyFont="1" applyFill="1" applyBorder="1" applyAlignment="1" applyProtection="1">
      <alignment vertical="center"/>
    </xf>
    <xf numFmtId="183" fontId="7" fillId="0" borderId="0" xfId="2" applyNumberFormat="1" applyFont="1" applyFill="1" applyBorder="1" applyAlignment="1" applyProtection="1">
      <alignment vertical="center"/>
    </xf>
    <xf numFmtId="183" fontId="7" fillId="0" borderId="0" xfId="2" applyNumberFormat="1" applyFont="1" applyFill="1" applyBorder="1" applyAlignment="1" applyProtection="1">
      <alignment horizontal="right" vertical="center"/>
    </xf>
    <xf numFmtId="38" fontId="7" fillId="0" borderId="13" xfId="2" applyFont="1" applyFill="1" applyBorder="1" applyAlignment="1" applyProtection="1">
      <alignment vertical="center"/>
    </xf>
    <xf numFmtId="38" fontId="13" fillId="0" borderId="13" xfId="2" applyFont="1" applyFill="1" applyBorder="1" applyAlignment="1" applyProtection="1">
      <alignment vertical="center"/>
    </xf>
    <xf numFmtId="183" fontId="7" fillId="0" borderId="0" xfId="2" applyNumberFormat="1" applyFont="1" applyFill="1" applyAlignment="1" applyProtection="1">
      <alignment vertical="center"/>
      <protection locked="0"/>
    </xf>
    <xf numFmtId="183" fontId="7" fillId="0" borderId="0" xfId="2" quotePrefix="1" applyNumberFormat="1" applyFont="1" applyFill="1" applyAlignment="1" applyProtection="1">
      <alignment horizontal="right" vertical="center"/>
      <protection locked="0"/>
    </xf>
    <xf numFmtId="183" fontId="7" fillId="0" borderId="0" xfId="2" applyNumberFormat="1" applyFont="1" applyFill="1" applyAlignment="1" applyProtection="1">
      <alignment horizontal="right" vertical="center"/>
      <protection locked="0"/>
    </xf>
    <xf numFmtId="183" fontId="13" fillId="0" borderId="0" xfId="2" applyNumberFormat="1" applyFont="1" applyFill="1" applyBorder="1" applyAlignment="1" applyProtection="1">
      <alignment vertical="center"/>
      <protection locked="0"/>
    </xf>
    <xf numFmtId="183" fontId="7" fillId="0" borderId="3"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horizontal="right" vertical="center"/>
      <protection locked="0"/>
    </xf>
    <xf numFmtId="38" fontId="13" fillId="0" borderId="13" xfId="2" applyFont="1" applyFill="1" applyBorder="1" applyAlignment="1" applyProtection="1">
      <alignment vertical="center"/>
      <protection locked="0"/>
    </xf>
    <xf numFmtId="0" fontId="8" fillId="0" borderId="0" xfId="0" applyFont="1" applyFill="1" applyAlignment="1" applyProtection="1">
      <alignment vertical="center"/>
      <protection locked="0"/>
    </xf>
    <xf numFmtId="183" fontId="7" fillId="0" borderId="21" xfId="2" applyNumberFormat="1" applyFont="1" applyFill="1" applyBorder="1" applyAlignment="1" applyProtection="1">
      <alignment horizontal="right" vertical="center"/>
      <protection locked="0"/>
    </xf>
    <xf numFmtId="183" fontId="7" fillId="0" borderId="17" xfId="2" applyNumberFormat="1" applyFont="1" applyFill="1" applyBorder="1" applyAlignment="1" applyProtection="1">
      <alignment horizontal="right" vertical="center"/>
      <protection locked="0"/>
    </xf>
    <xf numFmtId="183" fontId="7" fillId="0" borderId="13" xfId="2" applyNumberFormat="1" applyFont="1" applyFill="1" applyBorder="1" applyAlignment="1" applyProtection="1">
      <alignment horizontal="right" vertical="center"/>
      <protection locked="0"/>
    </xf>
    <xf numFmtId="183" fontId="13" fillId="0" borderId="13" xfId="2" applyNumberFormat="1" applyFont="1" applyFill="1" applyBorder="1" applyAlignment="1" applyProtection="1">
      <alignment horizontal="right" vertical="center"/>
      <protection locked="0"/>
    </xf>
    <xf numFmtId="38" fontId="17" fillId="0" borderId="62" xfId="2" applyFont="1" applyFill="1" applyBorder="1" applyAlignment="1" applyProtection="1">
      <alignment horizontal="right"/>
      <protection locked="0"/>
    </xf>
    <xf numFmtId="38" fontId="17" fillId="31" borderId="51" xfId="2" applyFont="1" applyFill="1" applyBorder="1" applyAlignment="1" applyProtection="1">
      <alignment horizontal="right"/>
      <protection locked="0"/>
    </xf>
    <xf numFmtId="38" fontId="17" fillId="0" borderId="63" xfId="2" applyFont="1" applyFill="1" applyBorder="1" applyAlignment="1" applyProtection="1">
      <alignment horizontal="right"/>
      <protection locked="0"/>
    </xf>
    <xf numFmtId="38" fontId="17" fillId="31" borderId="64" xfId="2" applyFont="1" applyFill="1" applyBorder="1" applyAlignment="1" applyProtection="1">
      <alignment horizontal="right"/>
      <protection locked="0"/>
    </xf>
    <xf numFmtId="182" fontId="24" fillId="0" borderId="35" xfId="1" applyNumberFormat="1" applyFont="1" applyFill="1" applyBorder="1" applyAlignment="1" applyProtection="1">
      <alignment horizontal="right"/>
      <protection locked="0"/>
    </xf>
    <xf numFmtId="182" fontId="24" fillId="31" borderId="36" xfId="1" applyNumberFormat="1" applyFont="1" applyFill="1" applyBorder="1" applyAlignment="1" applyProtection="1">
      <alignment horizontal="right"/>
      <protection locked="0"/>
    </xf>
    <xf numFmtId="38" fontId="17" fillId="0" borderId="28" xfId="2" applyFont="1" applyFill="1" applyBorder="1" applyAlignment="1" applyProtection="1">
      <alignment horizontal="right"/>
      <protection locked="0"/>
    </xf>
    <xf numFmtId="38" fontId="17" fillId="31" borderId="29" xfId="2" applyFont="1" applyFill="1" applyBorder="1" applyAlignment="1" applyProtection="1">
      <alignment horizontal="right"/>
      <protection locked="0"/>
    </xf>
    <xf numFmtId="184" fontId="17" fillId="0" borderId="46" xfId="0" applyNumberFormat="1" applyFont="1" applyFill="1" applyBorder="1" applyAlignment="1" applyProtection="1"/>
    <xf numFmtId="184" fontId="17" fillId="0" borderId="46" xfId="0" applyNumberFormat="1" applyFont="1" applyFill="1" applyBorder="1" applyAlignment="1" applyProtection="1">
      <alignment horizontal="center"/>
    </xf>
    <xf numFmtId="38" fontId="17" fillId="0" borderId="46" xfId="2" applyFont="1" applyFill="1" applyBorder="1" applyAlignment="1" applyProtection="1"/>
    <xf numFmtId="184" fontId="120" fillId="0" borderId="46" xfId="0" applyNumberFormat="1" applyFont="1" applyFill="1" applyBorder="1" applyAlignment="1" applyProtection="1"/>
    <xf numFmtId="184" fontId="17" fillId="0" borderId="30" xfId="0" applyNumberFormat="1" applyFont="1" applyBorder="1" applyAlignment="1" applyProtection="1">
      <alignment horizontal="center"/>
    </xf>
    <xf numFmtId="184" fontId="17" fillId="0" borderId="50" xfId="0" applyNumberFormat="1" applyFont="1" applyBorder="1" applyAlignment="1" applyProtection="1">
      <alignment horizontal="center"/>
    </xf>
    <xf numFmtId="184" fontId="17" fillId="0" borderId="27" xfId="0" applyNumberFormat="1" applyFont="1" applyBorder="1" applyAlignment="1" applyProtection="1">
      <alignment horizontal="center"/>
    </xf>
    <xf numFmtId="38" fontId="17" fillId="0" borderId="65" xfId="2" applyFont="1" applyFill="1" applyBorder="1" applyAlignment="1" applyProtection="1">
      <alignment horizontal="center"/>
    </xf>
    <xf numFmtId="38" fontId="17" fillId="0" borderId="28" xfId="2" applyFont="1" applyFill="1" applyBorder="1" applyAlignment="1" applyProtection="1">
      <alignment horizontal="center"/>
    </xf>
    <xf numFmtId="38" fontId="17" fillId="31" borderId="47" xfId="2" applyFont="1" applyFill="1" applyBorder="1" applyAlignment="1" applyProtection="1">
      <alignment horizontal="center"/>
    </xf>
    <xf numFmtId="38" fontId="17" fillId="0" borderId="66" xfId="2" applyFont="1" applyFill="1" applyBorder="1" applyAlignment="1" applyProtection="1">
      <alignment horizontal="center"/>
    </xf>
    <xf numFmtId="38" fontId="17" fillId="0" borderId="29" xfId="2" applyFont="1" applyFill="1" applyBorder="1" applyAlignment="1" applyProtection="1">
      <alignment horizontal="center"/>
    </xf>
    <xf numFmtId="38" fontId="17" fillId="0" borderId="67" xfId="2" applyFont="1" applyFill="1" applyBorder="1" applyAlignment="1" applyProtection="1">
      <alignment horizontal="right"/>
    </xf>
    <xf numFmtId="38" fontId="17" fillId="0" borderId="62" xfId="2" applyFont="1" applyFill="1" applyBorder="1" applyAlignment="1" applyProtection="1">
      <alignment horizontal="right"/>
    </xf>
    <xf numFmtId="38" fontId="17" fillId="31" borderId="3" xfId="2" applyFont="1" applyFill="1" applyBorder="1" applyAlignment="1" applyProtection="1">
      <alignment horizontal="right"/>
    </xf>
    <xf numFmtId="38" fontId="17" fillId="0" borderId="68" xfId="2" applyFont="1" applyFill="1" applyBorder="1" applyAlignment="1" applyProtection="1">
      <alignment horizontal="right"/>
    </xf>
    <xf numFmtId="38" fontId="17" fillId="0" borderId="69" xfId="2" applyFont="1" applyFill="1" applyBorder="1" applyAlignment="1" applyProtection="1">
      <alignment horizontal="right"/>
    </xf>
    <xf numFmtId="38" fontId="17" fillId="0" borderId="70" xfId="2" applyFont="1" applyFill="1" applyBorder="1" applyAlignment="1" applyProtection="1">
      <alignment horizontal="right"/>
    </xf>
    <xf numFmtId="38" fontId="17" fillId="0" borderId="33" xfId="2" applyFont="1" applyFill="1" applyBorder="1" applyAlignment="1" applyProtection="1">
      <alignment horizontal="right"/>
    </xf>
    <xf numFmtId="38" fontId="17" fillId="31" borderId="21" xfId="2" applyFont="1" applyFill="1" applyBorder="1" applyAlignment="1" applyProtection="1">
      <alignment horizontal="right"/>
    </xf>
    <xf numFmtId="38" fontId="17" fillId="0" borderId="71" xfId="2" applyFont="1" applyFill="1" applyBorder="1" applyAlignment="1" applyProtection="1">
      <alignment horizontal="right"/>
    </xf>
    <xf numFmtId="38" fontId="17" fillId="0" borderId="59" xfId="2" applyFont="1" applyFill="1" applyBorder="1" applyAlignment="1" applyProtection="1">
      <alignment horizontal="right"/>
    </xf>
    <xf numFmtId="38" fontId="17" fillId="0" borderId="72" xfId="2" applyFont="1" applyFill="1" applyBorder="1" applyAlignment="1" applyProtection="1">
      <alignment horizontal="right"/>
    </xf>
    <xf numFmtId="38" fontId="17" fillId="0" borderId="63" xfId="2" applyFont="1" applyFill="1" applyBorder="1" applyAlignment="1" applyProtection="1">
      <alignment horizontal="right"/>
    </xf>
    <xf numFmtId="38" fontId="17" fillId="31" borderId="64" xfId="2" applyFont="1" applyFill="1" applyBorder="1" applyAlignment="1" applyProtection="1">
      <alignment horizontal="right"/>
    </xf>
    <xf numFmtId="182" fontId="24" fillId="0" borderId="73" xfId="1" applyNumberFormat="1" applyFont="1" applyFill="1" applyBorder="1" applyAlignment="1" applyProtection="1">
      <alignment horizontal="right"/>
    </xf>
    <xf numFmtId="182" fontId="24" fillId="0" borderId="35" xfId="1" applyNumberFormat="1" applyFont="1" applyFill="1" applyBorder="1" applyAlignment="1" applyProtection="1">
      <alignment horizontal="right"/>
    </xf>
    <xf numFmtId="182" fontId="24" fillId="31" borderId="17" xfId="1" applyNumberFormat="1" applyFont="1" applyFill="1" applyBorder="1" applyAlignment="1" applyProtection="1">
      <alignment horizontal="right"/>
    </xf>
    <xf numFmtId="182" fontId="24" fillId="0" borderId="74" xfId="1" applyNumberFormat="1" applyFont="1" applyFill="1" applyBorder="1" applyAlignment="1" applyProtection="1">
      <alignment horizontal="right"/>
    </xf>
    <xf numFmtId="182" fontId="24" fillId="0" borderId="75" xfId="1" applyNumberFormat="1" applyFont="1" applyFill="1" applyBorder="1" applyAlignment="1" applyProtection="1">
      <alignment horizontal="right"/>
    </xf>
    <xf numFmtId="182" fontId="24" fillId="0" borderId="76" xfId="1" applyNumberFormat="1" applyFont="1" applyFill="1" applyBorder="1" applyAlignment="1" applyProtection="1">
      <alignment horizontal="right"/>
    </xf>
    <xf numFmtId="38" fontId="17" fillId="0" borderId="65" xfId="2" applyFont="1" applyFill="1" applyBorder="1" applyAlignment="1" applyProtection="1">
      <alignment horizontal="right"/>
    </xf>
    <xf numFmtId="38" fontId="17" fillId="0" borderId="28" xfId="2" applyFont="1" applyFill="1" applyBorder="1" applyAlignment="1" applyProtection="1">
      <alignment horizontal="right"/>
    </xf>
    <xf numFmtId="38" fontId="17" fillId="31" borderId="47" xfId="2" applyFont="1" applyFill="1" applyBorder="1" applyAlignment="1" applyProtection="1">
      <alignment horizontal="right"/>
    </xf>
    <xf numFmtId="38" fontId="17" fillId="0" borderId="66" xfId="2" applyFont="1" applyFill="1" applyBorder="1" applyAlignment="1" applyProtection="1">
      <alignment horizontal="right"/>
    </xf>
    <xf numFmtId="38" fontId="17" fillId="0" borderId="29" xfId="2" applyFont="1" applyFill="1" applyBorder="1" applyAlignment="1" applyProtection="1">
      <alignment horizontal="right"/>
    </xf>
    <xf numFmtId="38" fontId="17" fillId="0" borderId="35" xfId="2" applyFont="1" applyFill="1" applyBorder="1" applyAlignment="1" applyProtection="1">
      <alignment horizontal="right"/>
    </xf>
    <xf numFmtId="38" fontId="17" fillId="31" borderId="17" xfId="2" applyNumberFormat="1" applyFont="1" applyFill="1" applyBorder="1" applyAlignment="1" applyProtection="1">
      <alignment horizontal="right"/>
    </xf>
    <xf numFmtId="38" fontId="17" fillId="0" borderId="77" xfId="2" applyFont="1" applyFill="1" applyBorder="1" applyAlignment="1" applyProtection="1">
      <alignment horizontal="right"/>
    </xf>
    <xf numFmtId="38" fontId="17" fillId="0" borderId="36" xfId="2" applyFont="1" applyFill="1" applyBorder="1" applyAlignment="1" applyProtection="1">
      <alignment horizontal="right"/>
    </xf>
    <xf numFmtId="38" fontId="24" fillId="0" borderId="31" xfId="2" applyFont="1" applyFill="1" applyBorder="1" applyAlignment="1" applyProtection="1">
      <alignment horizontal="right"/>
    </xf>
    <xf numFmtId="38" fontId="17" fillId="31" borderId="56" xfId="2" applyFont="1" applyFill="1" applyBorder="1" applyAlignment="1" applyProtection="1">
      <alignment horizontal="right"/>
    </xf>
    <xf numFmtId="38" fontId="24" fillId="0" borderId="78" xfId="2" applyFont="1" applyFill="1" applyBorder="1" applyAlignment="1" applyProtection="1">
      <alignment horizontal="right"/>
    </xf>
    <xf numFmtId="38" fontId="24" fillId="0" borderId="32" xfId="2" applyFont="1" applyFill="1" applyBorder="1" applyAlignment="1" applyProtection="1">
      <alignment horizontal="right"/>
    </xf>
    <xf numFmtId="38" fontId="24" fillId="0" borderId="10" xfId="2" applyFont="1" applyFill="1" applyBorder="1" applyAlignment="1" applyProtection="1">
      <alignment horizontal="right"/>
    </xf>
    <xf numFmtId="38" fontId="17" fillId="31" borderId="56" xfId="2" applyNumberFormat="1" applyFont="1" applyFill="1" applyBorder="1" applyAlignment="1" applyProtection="1">
      <alignment horizontal="right"/>
    </xf>
    <xf numFmtId="38" fontId="24" fillId="0" borderId="44" xfId="2" applyFont="1" applyFill="1" applyBorder="1" applyAlignment="1" applyProtection="1">
      <alignment horizontal="right"/>
    </xf>
    <xf numFmtId="38" fontId="24" fillId="0" borderId="56" xfId="2" applyFont="1" applyFill="1" applyBorder="1" applyAlignment="1" applyProtection="1">
      <alignment horizontal="right"/>
    </xf>
    <xf numFmtId="38" fontId="17" fillId="0" borderId="31" xfId="2" applyFont="1" applyFill="1" applyBorder="1" applyAlignment="1" applyProtection="1">
      <alignment horizontal="right"/>
    </xf>
    <xf numFmtId="38" fontId="17" fillId="31" borderId="0" xfId="2" applyNumberFormat="1" applyFont="1" applyFill="1" applyBorder="1" applyAlignment="1" applyProtection="1">
      <alignment horizontal="right"/>
    </xf>
    <xf numFmtId="38" fontId="17" fillId="0" borderId="78" xfId="2" applyFont="1" applyFill="1" applyBorder="1" applyAlignment="1" applyProtection="1">
      <alignment horizontal="right"/>
    </xf>
    <xf numFmtId="38" fontId="17" fillId="0" borderId="32" xfId="2" applyFont="1" applyFill="1" applyBorder="1" applyAlignment="1" applyProtection="1">
      <alignment horizontal="right"/>
    </xf>
    <xf numFmtId="38" fontId="17" fillId="31" borderId="21" xfId="2" applyNumberFormat="1" applyFont="1" applyFill="1" applyBorder="1" applyAlignment="1" applyProtection="1">
      <alignment horizontal="right"/>
    </xf>
    <xf numFmtId="38" fontId="17" fillId="0" borderId="79" xfId="2" applyNumberFormat="1" applyFont="1" applyFill="1" applyBorder="1" applyAlignment="1" applyProtection="1">
      <alignment horizontal="right"/>
    </xf>
    <xf numFmtId="38" fontId="17" fillId="0" borderId="50" xfId="2" applyFont="1" applyFill="1" applyBorder="1" applyAlignment="1" applyProtection="1">
      <alignment horizontal="right"/>
    </xf>
    <xf numFmtId="38" fontId="17" fillId="31" borderId="46" xfId="2" applyNumberFormat="1" applyFont="1" applyFill="1" applyBorder="1" applyAlignment="1" applyProtection="1">
      <alignment horizontal="right"/>
    </xf>
    <xf numFmtId="38" fontId="17" fillId="0" borderId="80" xfId="2" applyFont="1" applyBorder="1" applyAlignment="1" applyProtection="1">
      <alignment horizontal="right"/>
    </xf>
    <xf numFmtId="38" fontId="17" fillId="0" borderId="50" xfId="2" applyFont="1" applyBorder="1" applyAlignment="1" applyProtection="1">
      <alignment horizontal="right"/>
    </xf>
    <xf numFmtId="38" fontId="17" fillId="0" borderId="27" xfId="2" applyFont="1" applyFill="1" applyBorder="1" applyAlignment="1" applyProtection="1">
      <alignment horizontal="right"/>
    </xf>
    <xf numFmtId="38" fontId="17" fillId="0" borderId="60" xfId="2" applyNumberFormat="1" applyFont="1" applyFill="1" applyBorder="1" applyAlignment="1" applyProtection="1">
      <alignment horizontal="right"/>
    </xf>
    <xf numFmtId="38" fontId="17" fillId="0" borderId="10" xfId="2" applyFont="1" applyFill="1" applyBorder="1" applyAlignment="1" applyProtection="1">
      <alignment horizontal="right"/>
    </xf>
    <xf numFmtId="38" fontId="17" fillId="31" borderId="6" xfId="2" applyNumberFormat="1" applyFont="1" applyFill="1" applyBorder="1" applyAlignment="1" applyProtection="1">
      <alignment horizontal="right"/>
    </xf>
    <xf numFmtId="38" fontId="17" fillId="0" borderId="44" xfId="2" applyFont="1" applyBorder="1" applyAlignment="1" applyProtection="1">
      <alignment horizontal="right"/>
    </xf>
    <xf numFmtId="38" fontId="17" fillId="0" borderId="10" xfId="2" applyFont="1" applyBorder="1" applyAlignment="1" applyProtection="1">
      <alignment horizontal="right"/>
    </xf>
    <xf numFmtId="38" fontId="17" fillId="0" borderId="56" xfId="2" applyFont="1" applyFill="1" applyBorder="1" applyAlignment="1" applyProtection="1">
      <alignment horizontal="right"/>
    </xf>
    <xf numFmtId="222" fontId="17" fillId="0" borderId="60" xfId="2" applyNumberFormat="1" applyFont="1" applyFill="1" applyBorder="1" applyAlignment="1" applyProtection="1">
      <alignment horizontal="right"/>
    </xf>
    <xf numFmtId="222" fontId="17" fillId="0" borderId="10" xfId="2" applyNumberFormat="1" applyFont="1" applyFill="1" applyBorder="1" applyAlignment="1" applyProtection="1">
      <alignment horizontal="right"/>
    </xf>
    <xf numFmtId="222" fontId="17" fillId="31" borderId="6" xfId="2" applyNumberFormat="1" applyFont="1" applyFill="1" applyBorder="1" applyAlignment="1" applyProtection="1">
      <alignment horizontal="right"/>
    </xf>
    <xf numFmtId="222" fontId="17" fillId="0" borderId="44" xfId="2" applyNumberFormat="1" applyFont="1" applyBorder="1" applyAlignment="1" applyProtection="1">
      <alignment horizontal="right"/>
    </xf>
    <xf numFmtId="222" fontId="17" fillId="0" borderId="10" xfId="2" applyNumberFormat="1" applyFont="1" applyBorder="1" applyAlignment="1" applyProtection="1">
      <alignment horizontal="right"/>
    </xf>
    <xf numFmtId="222" fontId="17" fillId="0" borderId="56" xfId="2" applyNumberFormat="1" applyFont="1" applyFill="1" applyBorder="1" applyAlignment="1" applyProtection="1">
      <alignment horizontal="right"/>
    </xf>
    <xf numFmtId="38" fontId="17" fillId="0" borderId="38" xfId="2" applyFont="1" applyFill="1" applyBorder="1" applyAlignment="1" applyProtection="1"/>
    <xf numFmtId="38" fontId="17" fillId="31" borderId="13" xfId="2" applyNumberFormat="1" applyFont="1" applyFill="1" applyBorder="1" applyAlignment="1" applyProtection="1">
      <alignment horizontal="right"/>
    </xf>
    <xf numFmtId="38" fontId="17" fillId="0" borderId="45" xfId="2" applyFont="1" applyFill="1" applyBorder="1" applyAlignment="1" applyProtection="1"/>
    <xf numFmtId="38" fontId="17" fillId="0" borderId="38" xfId="2" applyFont="1" applyFill="1" applyBorder="1" applyAlignment="1" applyProtection="1">
      <alignment horizontal="right"/>
    </xf>
    <xf numFmtId="38" fontId="17" fillId="0" borderId="39" xfId="2" applyFont="1" applyFill="1" applyBorder="1" applyAlignment="1" applyProtection="1"/>
    <xf numFmtId="184" fontId="26" fillId="0" borderId="30" xfId="0" applyNumberFormat="1" applyFont="1" applyFill="1" applyBorder="1" applyAlignment="1" applyProtection="1">
      <protection locked="0"/>
    </xf>
    <xf numFmtId="184" fontId="26" fillId="0" borderId="3" xfId="0" applyNumberFormat="1" applyFont="1" applyFill="1" applyBorder="1" applyAlignment="1" applyProtection="1">
      <protection locked="0"/>
    </xf>
    <xf numFmtId="184" fontId="26" fillId="0" borderId="3" xfId="0" applyNumberFormat="1" applyFont="1" applyFill="1" applyBorder="1" applyAlignment="1" applyProtection="1">
      <alignment horizontal="center"/>
      <protection locked="0"/>
    </xf>
    <xf numFmtId="184" fontId="26" fillId="0" borderId="27" xfId="0" applyNumberFormat="1" applyFont="1" applyFill="1" applyBorder="1" applyAlignment="1" applyProtection="1">
      <protection locked="0"/>
    </xf>
    <xf numFmtId="38" fontId="26" fillId="0" borderId="28" xfId="2" applyFont="1" applyFill="1" applyBorder="1" applyAlignment="1" applyProtection="1">
      <alignment horizontal="center"/>
      <protection locked="0"/>
    </xf>
    <xf numFmtId="38" fontId="26" fillId="29" borderId="29" xfId="2" applyFont="1" applyFill="1" applyBorder="1" applyAlignment="1" applyProtection="1">
      <alignment horizontal="center"/>
      <protection locked="0"/>
    </xf>
    <xf numFmtId="182" fontId="26" fillId="0" borderId="34" xfId="1" applyNumberFormat="1" applyFont="1" applyFill="1" applyBorder="1" applyAlignment="1" applyProtection="1">
      <alignment horizontal="right"/>
      <protection locked="0"/>
    </xf>
    <xf numFmtId="182" fontId="26" fillId="0" borderId="35" xfId="1" applyNumberFormat="1" applyFont="1" applyFill="1" applyBorder="1" applyAlignment="1" applyProtection="1">
      <alignment horizontal="right"/>
      <protection locked="0"/>
    </xf>
    <xf numFmtId="182" fontId="26" fillId="29" borderId="36" xfId="1" applyNumberFormat="1" applyFont="1" applyFill="1" applyBorder="1" applyAlignment="1" applyProtection="1">
      <alignment horizontal="right"/>
      <protection locked="0"/>
    </xf>
    <xf numFmtId="38" fontId="26" fillId="0" borderId="24" xfId="2" applyFont="1" applyFill="1" applyBorder="1" applyAlignment="1" applyProtection="1">
      <alignment horizontal="right"/>
      <protection locked="0"/>
    </xf>
    <xf numFmtId="38" fontId="26" fillId="0" borderId="11" xfId="2" applyFont="1" applyFill="1" applyBorder="1" applyAlignment="1" applyProtection="1">
      <alignment horizontal="right"/>
      <protection locked="0"/>
    </xf>
    <xf numFmtId="38" fontId="26" fillId="0" borderId="31" xfId="2" applyFont="1" applyFill="1" applyBorder="1" applyAlignment="1" applyProtection="1">
      <alignment horizontal="right"/>
      <protection locked="0"/>
    </xf>
    <xf numFmtId="38" fontId="26" fillId="29" borderId="32" xfId="2" applyFont="1" applyFill="1" applyBorder="1" applyAlignment="1" applyProtection="1">
      <alignment horizontal="right"/>
      <protection locked="0"/>
    </xf>
    <xf numFmtId="38" fontId="26" fillId="29" borderId="32" xfId="0" applyNumberFormat="1" applyFont="1" applyFill="1" applyBorder="1" applyAlignment="1" applyProtection="1">
      <alignment horizontal="right"/>
      <protection locked="0"/>
    </xf>
    <xf numFmtId="182" fontId="26" fillId="0" borderId="33" xfId="1" applyNumberFormat="1" applyFont="1" applyFill="1" applyBorder="1" applyAlignment="1" applyProtection="1">
      <alignment horizontal="right"/>
      <protection locked="0"/>
    </xf>
    <xf numFmtId="182" fontId="26" fillId="0" borderId="31" xfId="1" applyNumberFormat="1" applyFont="1" applyFill="1" applyBorder="1" applyAlignment="1" applyProtection="1">
      <alignment horizontal="right"/>
      <protection locked="0"/>
    </xf>
    <xf numFmtId="38" fontId="26" fillId="0" borderId="33" xfId="2" applyFont="1" applyFill="1" applyBorder="1" applyAlignment="1" applyProtection="1">
      <alignment horizontal="right"/>
      <protection locked="0"/>
    </xf>
    <xf numFmtId="182" fontId="26" fillId="0" borderId="37" xfId="1" applyNumberFormat="1" applyFont="1" applyFill="1" applyBorder="1" applyAlignment="1" applyProtection="1">
      <alignment horizontal="right"/>
      <protection locked="0"/>
    </xf>
    <xf numFmtId="182" fontId="26" fillId="0" borderId="38" xfId="1" applyNumberFormat="1" applyFont="1" applyFill="1" applyBorder="1" applyAlignment="1" applyProtection="1">
      <alignment horizontal="right"/>
      <protection locked="0"/>
    </xf>
    <xf numFmtId="182" fontId="26" fillId="29" borderId="39" xfId="1" applyNumberFormat="1" applyFont="1" applyFill="1" applyBorder="1" applyAlignment="1" applyProtection="1">
      <alignment horizontal="right"/>
      <protection locked="0"/>
    </xf>
    <xf numFmtId="182" fontId="26" fillId="29" borderId="41" xfId="1" applyNumberFormat="1" applyFont="1" applyFill="1" applyBorder="1" applyAlignment="1" applyProtection="1">
      <alignment horizontal="right"/>
      <protection locked="0"/>
    </xf>
    <xf numFmtId="3" fontId="26" fillId="0" borderId="33" xfId="2" applyNumberFormat="1" applyFont="1" applyFill="1" applyBorder="1" applyAlignment="1" applyProtection="1">
      <alignment horizontal="right"/>
      <protection locked="0"/>
    </xf>
    <xf numFmtId="3" fontId="26" fillId="29" borderId="32" xfId="2" applyNumberFormat="1" applyFont="1" applyFill="1" applyBorder="1" applyAlignment="1" applyProtection="1">
      <alignment horizontal="right"/>
      <protection locked="0"/>
    </xf>
    <xf numFmtId="182" fontId="26" fillId="29" borderId="42" xfId="1" applyNumberFormat="1" applyFont="1" applyFill="1" applyBorder="1" applyAlignment="1" applyProtection="1">
      <alignment horizontal="right"/>
      <protection locked="0"/>
    </xf>
    <xf numFmtId="38" fontId="26" fillId="29" borderId="40" xfId="2" applyFont="1" applyFill="1" applyBorder="1" applyAlignment="1" applyProtection="1">
      <alignment horizontal="right"/>
      <protection locked="0"/>
    </xf>
    <xf numFmtId="182" fontId="26" fillId="29" borderId="43" xfId="1" applyNumberFormat="1" applyFont="1" applyFill="1" applyBorder="1" applyAlignment="1" applyProtection="1">
      <alignment horizontal="right"/>
      <protection locked="0"/>
    </xf>
    <xf numFmtId="184" fontId="26" fillId="0" borderId="46" xfId="0" applyNumberFormat="1" applyFont="1" applyFill="1" applyBorder="1" applyAlignment="1" applyProtection="1">
      <protection locked="0"/>
    </xf>
    <xf numFmtId="38" fontId="26" fillId="0" borderId="10" xfId="2" applyFont="1" applyFill="1" applyBorder="1" applyAlignment="1" applyProtection="1">
      <alignment horizontal="right"/>
      <protection locked="0"/>
    </xf>
    <xf numFmtId="38" fontId="26" fillId="29" borderId="49" xfId="2" applyFont="1" applyFill="1" applyBorder="1" applyAlignment="1" applyProtection="1">
      <alignment horizontal="right"/>
      <protection locked="0"/>
    </xf>
    <xf numFmtId="38" fontId="26" fillId="0" borderId="38" xfId="2" applyFont="1" applyFill="1" applyBorder="1" applyAlignment="1" applyProtection="1">
      <alignment horizontal="right" wrapText="1"/>
      <protection locked="0"/>
    </xf>
    <xf numFmtId="38" fontId="26" fillId="29" borderId="43" xfId="2" applyFont="1" applyFill="1" applyBorder="1" applyAlignment="1" applyProtection="1">
      <alignment horizontal="right" wrapText="1"/>
      <protection locked="0"/>
    </xf>
    <xf numFmtId="38" fontId="26" fillId="0" borderId="0" xfId="2" applyFont="1" applyFill="1" applyBorder="1" applyAlignment="1" applyProtection="1">
      <alignment horizontal="right"/>
      <protection locked="0"/>
    </xf>
    <xf numFmtId="184" fontId="17" fillId="0" borderId="46" xfId="0" applyNumberFormat="1" applyFont="1" applyFill="1" applyBorder="1" applyAlignment="1" applyProtection="1">
      <alignment horizontal="center"/>
      <protection locked="0"/>
    </xf>
    <xf numFmtId="0" fontId="26" fillId="0" borderId="81" xfId="0" applyFont="1" applyFill="1" applyBorder="1" applyAlignment="1">
      <alignment horizontal="right"/>
    </xf>
    <xf numFmtId="0" fontId="26" fillId="0" borderId="82" xfId="0" applyFont="1" applyFill="1" applyBorder="1" applyAlignment="1">
      <alignment horizontal="right"/>
    </xf>
    <xf numFmtId="0" fontId="26" fillId="0" borderId="83" xfId="0" applyFont="1" applyBorder="1" applyAlignment="1">
      <alignment horizontal="left"/>
    </xf>
    <xf numFmtId="0" fontId="26" fillId="0" borderId="84" xfId="0" applyFont="1" applyBorder="1" applyAlignment="1">
      <alignment horizontal="left"/>
    </xf>
    <xf numFmtId="0" fontId="26" fillId="0" borderId="53" xfId="0" applyFont="1" applyFill="1" applyBorder="1" applyAlignment="1">
      <alignment horizontal="right"/>
    </xf>
    <xf numFmtId="0" fontId="26" fillId="0" borderId="54" xfId="0" applyFont="1" applyFill="1" applyBorder="1" applyAlignment="1">
      <alignment horizontal="right"/>
    </xf>
    <xf numFmtId="38" fontId="26" fillId="0" borderId="53" xfId="2" applyFont="1" applyFill="1" applyBorder="1" applyAlignment="1" applyProtection="1">
      <alignment horizontal="right"/>
      <protection locked="0"/>
    </xf>
    <xf numFmtId="38" fontId="26" fillId="29" borderId="85" xfId="2" applyFont="1" applyFill="1" applyBorder="1" applyAlignment="1" applyProtection="1">
      <alignment horizontal="right"/>
      <protection locked="0"/>
    </xf>
    <xf numFmtId="38" fontId="26" fillId="0" borderId="53" xfId="2" applyFont="1" applyFill="1" applyBorder="1" applyAlignment="1">
      <alignment horizontal="right"/>
    </xf>
    <xf numFmtId="38" fontId="26" fillId="29" borderId="49" xfId="2" applyFont="1" applyFill="1" applyBorder="1" applyAlignment="1" applyProtection="1">
      <alignment horizontal="right"/>
      <protection locked="0"/>
    </xf>
    <xf numFmtId="38" fontId="17" fillId="0" borderId="73" xfId="2" applyNumberFormat="1" applyFont="1" applyFill="1" applyBorder="1" applyAlignment="1" applyProtection="1">
      <alignment horizontal="right"/>
    </xf>
    <xf numFmtId="38" fontId="24" fillId="0" borderId="16" xfId="2" applyNumberFormat="1" applyFont="1" applyFill="1" applyBorder="1" applyAlignment="1" applyProtection="1">
      <alignment horizontal="right"/>
    </xf>
    <xf numFmtId="38" fontId="24" fillId="0" borderId="60" xfId="2" applyNumberFormat="1" applyFont="1" applyFill="1" applyBorder="1" applyAlignment="1" applyProtection="1">
      <alignment horizontal="right"/>
    </xf>
    <xf numFmtId="38" fontId="17" fillId="0" borderId="16" xfId="2" applyNumberFormat="1" applyFont="1" applyFill="1" applyBorder="1" applyAlignment="1" applyProtection="1">
      <alignment horizontal="right"/>
    </xf>
    <xf numFmtId="38" fontId="17" fillId="0" borderId="70" xfId="2" applyNumberFormat="1" applyFont="1" applyFill="1" applyBorder="1" applyAlignment="1" applyProtection="1">
      <alignment horizontal="right"/>
    </xf>
    <xf numFmtId="38" fontId="17" fillId="0" borderId="61" xfId="2" applyNumberFormat="1" applyFont="1" applyFill="1" applyBorder="1" applyAlignment="1" applyProtection="1"/>
    <xf numFmtId="38" fontId="17" fillId="0" borderId="66" xfId="2" applyFont="1" applyFill="1" applyBorder="1" applyAlignment="1">
      <alignment horizontal="center"/>
    </xf>
    <xf numFmtId="38" fontId="17" fillId="0" borderId="68" xfId="2" applyFont="1" applyFill="1" applyBorder="1" applyAlignment="1" applyProtection="1">
      <alignment horizontal="right"/>
      <protection locked="0"/>
    </xf>
    <xf numFmtId="38" fontId="17" fillId="0" borderId="71" xfId="2" applyFont="1" applyFill="1" applyBorder="1" applyAlignment="1" applyProtection="1">
      <alignment horizontal="right"/>
      <protection locked="0"/>
    </xf>
    <xf numFmtId="38" fontId="17" fillId="0" borderId="86" xfId="2" applyFont="1" applyFill="1" applyBorder="1" applyAlignment="1" applyProtection="1">
      <alignment horizontal="right"/>
      <protection locked="0"/>
    </xf>
    <xf numFmtId="182" fontId="24" fillId="0" borderId="77" xfId="1" applyNumberFormat="1" applyFont="1" applyFill="1" applyBorder="1" applyAlignment="1" applyProtection="1">
      <alignment horizontal="right"/>
      <protection locked="0"/>
    </xf>
    <xf numFmtId="38" fontId="17" fillId="0" borderId="66" xfId="2" applyFont="1" applyFill="1" applyBorder="1" applyAlignment="1" applyProtection="1">
      <alignment horizontal="right"/>
      <protection locked="0"/>
    </xf>
    <xf numFmtId="38" fontId="17" fillId="0" borderId="77" xfId="2" applyFont="1" applyFill="1" applyBorder="1" applyAlignment="1" applyProtection="1">
      <alignment horizontal="right"/>
      <protection locked="0"/>
    </xf>
    <xf numFmtId="38" fontId="24" fillId="0" borderId="78" xfId="2" applyFont="1" applyFill="1" applyBorder="1" applyAlignment="1" applyProtection="1">
      <alignment horizontal="right"/>
      <protection locked="0"/>
    </xf>
    <xf numFmtId="38" fontId="24" fillId="0" borderId="44" xfId="2" applyFont="1" applyFill="1" applyBorder="1" applyAlignment="1" applyProtection="1">
      <alignment horizontal="right"/>
      <protection locked="0"/>
    </xf>
    <xf numFmtId="38" fontId="17" fillId="0" borderId="78" xfId="2" applyFont="1" applyFill="1" applyBorder="1" applyAlignment="1" applyProtection="1">
      <alignment horizontal="right"/>
      <protection locked="0"/>
    </xf>
    <xf numFmtId="38" fontId="17" fillId="0" borderId="30" xfId="2" applyFont="1" applyFill="1" applyBorder="1" applyAlignment="1" applyProtection="1">
      <alignment horizontal="right"/>
      <protection locked="0"/>
    </xf>
    <xf numFmtId="38" fontId="17" fillId="0" borderId="55" xfId="2" applyFont="1" applyFill="1" applyBorder="1" applyAlignment="1" applyProtection="1">
      <alignment horizontal="right"/>
      <protection locked="0"/>
    </xf>
    <xf numFmtId="222" fontId="17" fillId="0" borderId="55" xfId="2" applyNumberFormat="1" applyFont="1" applyFill="1" applyBorder="1" applyAlignment="1" applyProtection="1">
      <alignment horizontal="right"/>
      <protection locked="0"/>
    </xf>
    <xf numFmtId="38" fontId="17" fillId="0" borderId="45" xfId="2" applyFont="1" applyFill="1" applyBorder="1" applyAlignment="1" applyProtection="1">
      <protection locked="0"/>
    </xf>
    <xf numFmtId="38" fontId="26" fillId="33" borderId="11" xfId="2" applyFont="1" applyFill="1" applyBorder="1" applyAlignment="1" applyProtection="1">
      <alignment horizontal="right"/>
      <protection locked="0"/>
    </xf>
    <xf numFmtId="182" fontId="26" fillId="33" borderId="34" xfId="1" applyNumberFormat="1" applyFont="1" applyFill="1" applyBorder="1" applyAlignment="1" applyProtection="1">
      <alignment horizontal="right"/>
      <protection locked="0"/>
    </xf>
    <xf numFmtId="38" fontId="26" fillId="33" borderId="33" xfId="2" applyFont="1" applyFill="1" applyBorder="1" applyAlignment="1" applyProtection="1">
      <alignment horizontal="right"/>
      <protection locked="0"/>
    </xf>
    <xf numFmtId="182" fontId="26" fillId="33" borderId="35" xfId="1" applyNumberFormat="1" applyFont="1" applyFill="1" applyBorder="1" applyAlignment="1" applyProtection="1">
      <alignment horizontal="right"/>
      <protection locked="0"/>
    </xf>
    <xf numFmtId="182" fontId="26" fillId="33" borderId="37" xfId="1" applyNumberFormat="1" applyFont="1" applyFill="1" applyBorder="1" applyAlignment="1" applyProtection="1">
      <alignment horizontal="right"/>
      <protection locked="0"/>
    </xf>
    <xf numFmtId="38" fontId="26" fillId="33" borderId="11" xfId="2" applyFont="1" applyFill="1" applyBorder="1" applyAlignment="1">
      <alignment horizontal="right"/>
    </xf>
    <xf numFmtId="182" fontId="26" fillId="33" borderId="34" xfId="1" applyNumberFormat="1" applyFont="1" applyFill="1" applyBorder="1" applyAlignment="1">
      <alignment horizontal="right"/>
    </xf>
    <xf numFmtId="38" fontId="26" fillId="33" borderId="33" xfId="2" applyFont="1" applyFill="1" applyBorder="1" applyAlignment="1">
      <alignment horizontal="right"/>
    </xf>
    <xf numFmtId="182" fontId="26" fillId="33" borderId="35" xfId="1" applyNumberFormat="1" applyFont="1" applyFill="1" applyBorder="1" applyAlignment="1">
      <alignment horizontal="right"/>
    </xf>
    <xf numFmtId="182" fontId="26" fillId="33" borderId="37" xfId="1" applyNumberFormat="1" applyFont="1" applyFill="1" applyBorder="1" applyAlignment="1">
      <alignment horizontal="right"/>
    </xf>
    <xf numFmtId="38" fontId="26" fillId="33" borderId="31" xfId="2" applyFont="1" applyFill="1" applyBorder="1" applyAlignment="1">
      <alignment horizontal="right"/>
    </xf>
    <xf numFmtId="3" fontId="26" fillId="33" borderId="33" xfId="2" applyNumberFormat="1" applyFont="1" applyFill="1" applyBorder="1" applyAlignment="1">
      <alignment horizontal="right"/>
    </xf>
    <xf numFmtId="182" fontId="26" fillId="33" borderId="31" xfId="1" applyNumberFormat="1" applyFont="1" applyFill="1" applyBorder="1" applyAlignment="1">
      <alignment horizontal="right"/>
    </xf>
    <xf numFmtId="182" fontId="26" fillId="33" borderId="38" xfId="1" applyNumberFormat="1" applyFont="1" applyFill="1" applyBorder="1" applyAlignment="1">
      <alignment horizontal="right"/>
    </xf>
    <xf numFmtId="38" fontId="26" fillId="33" borderId="31" xfId="2" applyFont="1" applyFill="1" applyBorder="1" applyAlignment="1" applyProtection="1">
      <alignment horizontal="right"/>
      <protection locked="0"/>
    </xf>
    <xf numFmtId="3" fontId="26" fillId="33" borderId="33" xfId="2" applyNumberFormat="1" applyFont="1" applyFill="1" applyBorder="1" applyAlignment="1" applyProtection="1">
      <alignment horizontal="right"/>
      <protection locked="0"/>
    </xf>
    <xf numFmtId="182" fontId="26" fillId="33" borderId="31" xfId="1" applyNumberFormat="1" applyFont="1" applyFill="1" applyBorder="1" applyAlignment="1" applyProtection="1">
      <alignment horizontal="right"/>
      <protection locked="0"/>
    </xf>
    <xf numFmtId="182" fontId="26" fillId="33" borderId="38" xfId="1" applyNumberFormat="1" applyFont="1" applyFill="1" applyBorder="1" applyAlignment="1" applyProtection="1">
      <alignment horizontal="right"/>
      <protection locked="0"/>
    </xf>
    <xf numFmtId="38" fontId="26" fillId="33" borderId="10" xfId="2" applyFont="1" applyFill="1" applyBorder="1" applyAlignment="1" applyProtection="1">
      <alignment horizontal="right"/>
      <protection locked="0"/>
    </xf>
    <xf numFmtId="38" fontId="26" fillId="33" borderId="38" xfId="2" applyFont="1" applyFill="1" applyBorder="1" applyAlignment="1" applyProtection="1">
      <alignment horizontal="right" wrapText="1"/>
      <protection locked="0"/>
    </xf>
    <xf numFmtId="38" fontId="26" fillId="33" borderId="53" xfId="2" applyFont="1" applyFill="1" applyBorder="1" applyAlignment="1" applyProtection="1">
      <alignment horizontal="right"/>
      <protection locked="0"/>
    </xf>
    <xf numFmtId="38" fontId="26" fillId="33" borderId="10" xfId="2" applyFont="1" applyFill="1" applyBorder="1" applyAlignment="1">
      <alignment horizontal="right"/>
    </xf>
    <xf numFmtId="38" fontId="26" fillId="33" borderId="38" xfId="2" applyFont="1" applyFill="1" applyBorder="1" applyAlignment="1">
      <alignment horizontal="right" wrapText="1"/>
    </xf>
    <xf numFmtId="38" fontId="26" fillId="33" borderId="53" xfId="2" applyFont="1" applyFill="1" applyBorder="1" applyAlignment="1">
      <alignment horizontal="right"/>
    </xf>
    <xf numFmtId="38" fontId="26" fillId="0" borderId="87" xfId="2" applyFont="1" applyFill="1" applyBorder="1" applyAlignment="1" applyProtection="1">
      <alignment horizontal="center"/>
      <protection locked="0"/>
    </xf>
    <xf numFmtId="182" fontId="26" fillId="0" borderId="23" xfId="1" applyNumberFormat="1" applyFont="1" applyFill="1" applyBorder="1" applyAlignment="1" applyProtection="1">
      <alignment horizontal="right"/>
      <protection locked="0"/>
    </xf>
    <xf numFmtId="182" fontId="26" fillId="0" borderId="77" xfId="1" applyNumberFormat="1" applyFont="1" applyFill="1" applyBorder="1" applyAlignment="1" applyProtection="1">
      <alignment horizontal="right"/>
      <protection locked="0"/>
    </xf>
    <xf numFmtId="182" fontId="26" fillId="0" borderId="25" xfId="1" applyNumberFormat="1" applyFont="1" applyFill="1" applyBorder="1" applyAlignment="1" applyProtection="1">
      <alignment horizontal="right"/>
      <protection locked="0"/>
    </xf>
    <xf numFmtId="38" fontId="26" fillId="0" borderId="87" xfId="2" applyFont="1" applyFill="1" applyBorder="1" applyAlignment="1">
      <alignment horizontal="center"/>
    </xf>
    <xf numFmtId="38" fontId="26" fillId="0" borderId="24" xfId="2" applyFont="1" applyFill="1" applyBorder="1" applyAlignment="1">
      <alignment horizontal="right"/>
    </xf>
    <xf numFmtId="182" fontId="26" fillId="0" borderId="23" xfId="1" applyNumberFormat="1" applyFont="1" applyFill="1" applyBorder="1" applyAlignment="1">
      <alignment horizontal="right"/>
    </xf>
    <xf numFmtId="38" fontId="26" fillId="0" borderId="22" xfId="2" applyFont="1" applyFill="1" applyBorder="1" applyAlignment="1">
      <alignment horizontal="right"/>
    </xf>
    <xf numFmtId="182" fontId="26" fillId="0" borderId="77" xfId="1" applyNumberFormat="1" applyFont="1" applyFill="1" applyBorder="1" applyAlignment="1">
      <alignment horizontal="right"/>
    </xf>
    <xf numFmtId="182" fontId="26" fillId="0" borderId="25" xfId="1" applyNumberFormat="1" applyFont="1" applyFill="1" applyBorder="1" applyAlignment="1">
      <alignment horizontal="right"/>
    </xf>
    <xf numFmtId="38" fontId="26" fillId="0" borderId="71" xfId="2" applyFont="1" applyFill="1" applyBorder="1" applyAlignment="1" applyProtection="1">
      <alignment horizontal="right"/>
      <protection locked="0"/>
    </xf>
    <xf numFmtId="3" fontId="26" fillId="0" borderId="71" xfId="2" applyNumberFormat="1" applyFont="1" applyFill="1" applyBorder="1" applyAlignment="1" applyProtection="1">
      <alignment horizontal="right"/>
      <protection locked="0"/>
    </xf>
    <xf numFmtId="182" fontId="26" fillId="0" borderId="78" xfId="1" applyNumberFormat="1" applyFont="1" applyFill="1" applyBorder="1" applyAlignment="1" applyProtection="1">
      <alignment horizontal="right"/>
      <protection locked="0"/>
    </xf>
    <xf numFmtId="182" fontId="26" fillId="0" borderId="45" xfId="1" applyNumberFormat="1" applyFont="1" applyFill="1" applyBorder="1" applyAlignment="1" applyProtection="1">
      <alignment horizontal="right"/>
      <protection locked="0"/>
    </xf>
    <xf numFmtId="38" fontId="26" fillId="0" borderId="70" xfId="2" applyFont="1" applyFill="1" applyBorder="1" applyAlignment="1">
      <alignment horizontal="right"/>
    </xf>
    <xf numFmtId="182" fontId="26" fillId="0" borderId="73" xfId="1" applyNumberFormat="1" applyFont="1" applyFill="1" applyBorder="1" applyAlignment="1">
      <alignment horizontal="right"/>
    </xf>
    <xf numFmtId="3" fontId="26" fillId="0" borderId="70" xfId="2" applyNumberFormat="1" applyFont="1" applyFill="1" applyBorder="1" applyAlignment="1">
      <alignment horizontal="right"/>
    </xf>
    <xf numFmtId="182" fontId="26" fillId="0" borderId="16" xfId="1" applyNumberFormat="1" applyFont="1" applyFill="1" applyBorder="1" applyAlignment="1">
      <alignment horizontal="right"/>
    </xf>
    <xf numFmtId="182" fontId="26" fillId="0" borderId="61" xfId="1" applyNumberFormat="1" applyFont="1" applyFill="1" applyBorder="1" applyAlignment="1">
      <alignment horizontal="right"/>
    </xf>
    <xf numFmtId="38" fontId="26" fillId="0" borderId="44" xfId="2" applyFont="1" applyFill="1" applyBorder="1" applyAlignment="1" applyProtection="1">
      <alignment horizontal="right"/>
      <protection locked="0"/>
    </xf>
    <xf numFmtId="38" fontId="26" fillId="0" borderId="45" xfId="2" applyFont="1" applyFill="1" applyBorder="1" applyAlignment="1" applyProtection="1">
      <alignment horizontal="right" wrapText="1"/>
      <protection locked="0"/>
    </xf>
    <xf numFmtId="38" fontId="26" fillId="0" borderId="44" xfId="2" applyFont="1" applyFill="1" applyBorder="1" applyAlignment="1">
      <alignment horizontal="right"/>
    </xf>
    <xf numFmtId="38" fontId="26" fillId="0" borderId="45" xfId="2" applyFont="1" applyFill="1" applyBorder="1" applyAlignment="1">
      <alignment horizontal="right" wrapText="1"/>
    </xf>
    <xf numFmtId="38" fontId="26" fillId="0" borderId="83" xfId="2" applyFont="1" applyFill="1" applyBorder="1" applyAlignment="1" applyProtection="1">
      <alignment horizontal="right"/>
      <protection locked="0"/>
    </xf>
    <xf numFmtId="38" fontId="26" fillId="0" borderId="83" xfId="2" applyFont="1" applyFill="1" applyBorder="1" applyAlignment="1">
      <alignment horizontal="right"/>
    </xf>
    <xf numFmtId="38" fontId="26" fillId="33" borderId="0" xfId="2" applyFont="1" applyFill="1" applyBorder="1" applyAlignment="1" applyProtection="1">
      <alignment horizontal="right"/>
      <protection locked="0"/>
    </xf>
    <xf numFmtId="38" fontId="26" fillId="33" borderId="47" xfId="2" applyFont="1" applyFill="1" applyBorder="1" applyAlignment="1" applyProtection="1">
      <alignment horizontal="center"/>
      <protection locked="0"/>
    </xf>
    <xf numFmtId="182" fontId="26" fillId="33" borderId="17" xfId="1" applyNumberFormat="1" applyFont="1" applyFill="1" applyBorder="1" applyAlignment="1" applyProtection="1">
      <alignment horizontal="right"/>
      <protection locked="0"/>
    </xf>
    <xf numFmtId="38" fontId="26" fillId="33" borderId="47" xfId="2" applyFont="1" applyFill="1" applyBorder="1" applyAlignment="1">
      <alignment horizontal="center"/>
    </xf>
    <xf numFmtId="38" fontId="26" fillId="33" borderId="0" xfId="2" applyFont="1" applyFill="1" applyBorder="1" applyAlignment="1">
      <alignment horizontal="right"/>
    </xf>
    <xf numFmtId="182" fontId="26" fillId="33" borderId="17" xfId="1" applyNumberFormat="1" applyFont="1" applyFill="1" applyBorder="1" applyAlignment="1">
      <alignment horizontal="right"/>
    </xf>
    <xf numFmtId="38" fontId="26" fillId="0" borderId="88" xfId="2" applyFont="1" applyFill="1" applyBorder="1" applyAlignment="1">
      <alignment horizontal="right"/>
    </xf>
    <xf numFmtId="38" fontId="17" fillId="0" borderId="50" xfId="2" applyFont="1" applyFill="1" applyBorder="1" applyAlignment="1" applyProtection="1">
      <alignment horizontal="right"/>
      <protection locked="0"/>
    </xf>
    <xf numFmtId="38" fontId="17" fillId="0" borderId="35" xfId="2" applyFont="1" applyFill="1" applyBorder="1" applyAlignment="1" applyProtection="1">
      <alignment horizontal="right"/>
      <protection locked="0"/>
    </xf>
    <xf numFmtId="38" fontId="24" fillId="0" borderId="31"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1" xfId="2" applyFont="1" applyFill="1" applyBorder="1" applyAlignment="1" applyProtection="1">
      <alignment horizontal="right"/>
      <protection locked="0"/>
    </xf>
    <xf numFmtId="38" fontId="17" fillId="0" borderId="38" xfId="2" applyFont="1" applyFill="1" applyBorder="1" applyAlignment="1" applyProtection="1">
      <protection locked="0"/>
    </xf>
    <xf numFmtId="38" fontId="17" fillId="0" borderId="0" xfId="2" applyFont="1" applyFill="1" applyAlignment="1"/>
    <xf numFmtId="38" fontId="17" fillId="33" borderId="65" xfId="2" applyFont="1" applyFill="1" applyBorder="1" applyAlignment="1">
      <alignment horizontal="center"/>
    </xf>
    <xf numFmtId="38" fontId="17" fillId="33" borderId="67" xfId="2" applyFont="1" applyFill="1" applyBorder="1" applyAlignment="1" applyProtection="1">
      <alignment horizontal="right"/>
      <protection locked="0"/>
    </xf>
    <xf numFmtId="38" fontId="17" fillId="33" borderId="70" xfId="2" applyFont="1" applyFill="1" applyBorder="1" applyAlignment="1" applyProtection="1">
      <alignment horizontal="right"/>
      <protection locked="0"/>
    </xf>
    <xf numFmtId="38" fontId="17" fillId="33" borderId="72" xfId="2" applyFont="1" applyFill="1" applyBorder="1" applyAlignment="1" applyProtection="1">
      <alignment horizontal="right"/>
      <protection locked="0"/>
    </xf>
    <xf numFmtId="182" fontId="24" fillId="33" borderId="73" xfId="1" applyNumberFormat="1" applyFont="1" applyFill="1" applyBorder="1" applyAlignment="1" applyProtection="1">
      <alignment horizontal="right"/>
      <protection locked="0"/>
    </xf>
    <xf numFmtId="38" fontId="17" fillId="33" borderId="65" xfId="2" applyFont="1" applyFill="1" applyBorder="1" applyAlignment="1" applyProtection="1">
      <alignment horizontal="right"/>
      <protection locked="0"/>
    </xf>
    <xf numFmtId="38" fontId="17" fillId="33" borderId="17" xfId="2" applyFont="1" applyFill="1" applyBorder="1" applyAlignment="1" applyProtection="1">
      <alignment horizontal="right"/>
      <protection locked="0"/>
    </xf>
    <xf numFmtId="38" fontId="24" fillId="33" borderId="0" xfId="2" applyFont="1" applyFill="1" applyBorder="1" applyAlignment="1" applyProtection="1">
      <alignment horizontal="right"/>
      <protection locked="0"/>
    </xf>
    <xf numFmtId="38" fontId="24" fillId="33" borderId="6" xfId="2" applyFont="1" applyFill="1" applyBorder="1" applyAlignment="1" applyProtection="1">
      <alignment horizontal="right"/>
      <protection locked="0"/>
    </xf>
    <xf numFmtId="38" fontId="17" fillId="33" borderId="0" xfId="2" applyFont="1" applyFill="1" applyBorder="1" applyAlignment="1" applyProtection="1">
      <alignment horizontal="right"/>
      <protection locked="0"/>
    </xf>
    <xf numFmtId="38" fontId="17" fillId="33" borderId="21" xfId="2" applyFont="1" applyFill="1" applyBorder="1" applyAlignment="1" applyProtection="1">
      <alignment horizontal="right"/>
      <protection locked="0"/>
    </xf>
    <xf numFmtId="38" fontId="17" fillId="33" borderId="46" xfId="2" applyFont="1" applyFill="1" applyBorder="1" applyAlignment="1" applyProtection="1">
      <alignment horizontal="right"/>
      <protection locked="0"/>
    </xf>
    <xf numFmtId="38" fontId="17" fillId="33" borderId="6" xfId="2" applyFont="1" applyFill="1" applyBorder="1" applyAlignment="1" applyProtection="1">
      <alignment horizontal="right"/>
      <protection locked="0"/>
    </xf>
    <xf numFmtId="222" fontId="17" fillId="33" borderId="6" xfId="2" applyNumberFormat="1" applyFont="1" applyFill="1" applyBorder="1" applyAlignment="1" applyProtection="1">
      <alignment horizontal="right"/>
      <protection locked="0"/>
    </xf>
    <xf numFmtId="38" fontId="17" fillId="33" borderId="13" xfId="2" applyFont="1" applyFill="1" applyBorder="1" applyAlignment="1" applyProtection="1">
      <alignment horizontal="right"/>
      <protection locked="0"/>
    </xf>
    <xf numFmtId="38" fontId="17" fillId="33" borderId="65" xfId="2" applyFont="1" applyFill="1" applyBorder="1" applyAlignment="1" applyProtection="1">
      <alignment horizontal="center"/>
    </xf>
    <xf numFmtId="38" fontId="17" fillId="33" borderId="67" xfId="2" applyFont="1" applyFill="1" applyBorder="1" applyAlignment="1" applyProtection="1">
      <alignment horizontal="right"/>
    </xf>
    <xf numFmtId="38" fontId="17" fillId="33" borderId="70" xfId="2" applyFont="1" applyFill="1" applyBorder="1" applyAlignment="1" applyProtection="1">
      <alignment horizontal="right"/>
    </xf>
    <xf numFmtId="38" fontId="17" fillId="33" borderId="72" xfId="2" applyFont="1" applyFill="1" applyBorder="1" applyAlignment="1" applyProtection="1">
      <alignment horizontal="right"/>
    </xf>
    <xf numFmtId="182" fontId="24" fillId="33" borderId="73" xfId="1" applyNumberFormat="1" applyFont="1" applyFill="1" applyBorder="1" applyAlignment="1" applyProtection="1">
      <alignment horizontal="right"/>
    </xf>
    <xf numFmtId="38" fontId="17" fillId="33" borderId="65" xfId="2" applyFont="1" applyFill="1" applyBorder="1" applyAlignment="1" applyProtection="1">
      <alignment horizontal="right"/>
    </xf>
    <xf numFmtId="38" fontId="17" fillId="33" borderId="73" xfId="2" applyFont="1" applyFill="1" applyBorder="1" applyAlignment="1" applyProtection="1">
      <alignment horizontal="right"/>
    </xf>
    <xf numFmtId="38" fontId="24" fillId="33" borderId="16" xfId="2" applyFont="1" applyFill="1" applyBorder="1" applyAlignment="1" applyProtection="1">
      <alignment horizontal="right"/>
    </xf>
    <xf numFmtId="38" fontId="24" fillId="33" borderId="60" xfId="2" applyFont="1" applyFill="1" applyBorder="1" applyAlignment="1" applyProtection="1">
      <alignment horizontal="right"/>
    </xf>
    <xf numFmtId="38" fontId="17" fillId="33" borderId="16" xfId="2" applyFont="1" applyFill="1" applyBorder="1" applyAlignment="1" applyProtection="1">
      <alignment horizontal="right"/>
    </xf>
    <xf numFmtId="38" fontId="17" fillId="33" borderId="79" xfId="2" applyNumberFormat="1" applyFont="1" applyFill="1" applyBorder="1" applyAlignment="1" applyProtection="1">
      <alignment horizontal="right"/>
    </xf>
    <xf numFmtId="38" fontId="17" fillId="33" borderId="60" xfId="2" applyNumberFormat="1" applyFont="1" applyFill="1" applyBorder="1" applyAlignment="1" applyProtection="1">
      <alignment horizontal="right"/>
    </xf>
    <xf numFmtId="222" fontId="17" fillId="33" borderId="60" xfId="2" applyNumberFormat="1" applyFont="1" applyFill="1" applyBorder="1" applyAlignment="1" applyProtection="1">
      <alignment horizontal="right"/>
    </xf>
    <xf numFmtId="38" fontId="17" fillId="33" borderId="61" xfId="2" applyFont="1" applyFill="1" applyBorder="1" applyAlignment="1" applyProtection="1">
      <alignment horizontal="right"/>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26" xfId="0" applyFont="1" applyFill="1" applyBorder="1" applyAlignment="1">
      <alignment horizontal="left" wrapText="1"/>
    </xf>
    <xf numFmtId="0" fontId="26" fillId="0" borderId="3"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24" xfId="0" applyFont="1" applyFill="1" applyBorder="1" applyAlignment="1">
      <alignment horizontal="left" wrapText="1"/>
    </xf>
    <xf numFmtId="0" fontId="26" fillId="0" borderId="0" xfId="0" applyFont="1" applyFill="1" applyBorder="1" applyAlignment="1">
      <alignment horizontal="left" wrapText="1"/>
    </xf>
    <xf numFmtId="0" fontId="26" fillId="0" borderId="23" xfId="0" applyFont="1" applyFill="1" applyBorder="1" applyAlignment="1">
      <alignment horizontal="left" wrapText="1"/>
    </xf>
    <xf numFmtId="0" fontId="26" fillId="0" borderId="17" xfId="0" applyFont="1" applyFill="1" applyBorder="1" applyAlignment="1">
      <alignment horizontal="left" wrapText="1"/>
    </xf>
    <xf numFmtId="0" fontId="26" fillId="0" borderId="22" xfId="0" applyFont="1" applyFill="1" applyBorder="1" applyAlignment="1">
      <alignment horizontal="left" wrapText="1"/>
    </xf>
    <xf numFmtId="0" fontId="26" fillId="0" borderId="21"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32" xfId="0" applyFont="1" applyFill="1" applyBorder="1" applyAlignment="1">
      <alignment horizontal="left" wrapText="1"/>
    </xf>
    <xf numFmtId="0" fontId="26" fillId="0" borderId="36" xfId="0" applyFont="1" applyFill="1" applyBorder="1" applyAlignment="1">
      <alignment horizontal="left" wrapText="1"/>
    </xf>
    <xf numFmtId="0" fontId="26" fillId="0" borderId="11" xfId="0" applyFont="1" applyFill="1" applyBorder="1" applyAlignment="1">
      <alignment horizontal="left" wrapText="1"/>
    </xf>
    <xf numFmtId="0" fontId="26" fillId="0" borderId="34" xfId="0" applyFont="1" applyFill="1" applyBorder="1" applyAlignment="1">
      <alignment horizontal="left" wrapText="1"/>
    </xf>
    <xf numFmtId="0" fontId="26" fillId="0" borderId="88" xfId="0" applyFont="1" applyFill="1" applyBorder="1" applyAlignment="1">
      <alignment horizontal="left" wrapText="1"/>
    </xf>
    <xf numFmtId="0" fontId="26" fillId="0" borderId="59" xfId="0" applyFont="1" applyFill="1" applyBorder="1" applyAlignment="1">
      <alignment horizontal="left" wrapText="1"/>
    </xf>
    <xf numFmtId="0" fontId="26" fillId="0" borderId="0" xfId="0" applyFont="1" applyFill="1" applyBorder="1" applyAlignment="1">
      <alignment horizontal="left"/>
    </xf>
    <xf numFmtId="0" fontId="26" fillId="0" borderId="32" xfId="0" applyFont="1" applyFill="1" applyBorder="1" applyAlignment="1">
      <alignment horizontal="left"/>
    </xf>
    <xf numFmtId="0" fontId="26" fillId="0" borderId="34" xfId="0" applyFont="1" applyFill="1" applyBorder="1" applyAlignment="1">
      <alignment horizontal="left"/>
    </xf>
    <xf numFmtId="0" fontId="26" fillId="0" borderId="17" xfId="0" applyFont="1" applyFill="1" applyBorder="1" applyAlignment="1">
      <alignment horizontal="left"/>
    </xf>
    <xf numFmtId="0" fontId="26" fillId="0" borderId="36" xfId="0" applyFont="1" applyFill="1" applyBorder="1" applyAlignment="1">
      <alignment horizontal="left"/>
    </xf>
    <xf numFmtId="0" fontId="26" fillId="0" borderId="78" xfId="0" applyFont="1" applyFill="1" applyBorder="1" applyAlignment="1">
      <alignment horizontal="center"/>
    </xf>
    <xf numFmtId="0" fontId="26" fillId="0" borderId="31" xfId="0" applyFont="1" applyFill="1" applyBorder="1" applyAlignment="1">
      <alignment horizontal="center"/>
    </xf>
    <xf numFmtId="0" fontId="8" fillId="0" borderId="0" xfId="0" applyFont="1" applyAlignment="1">
      <alignment horizontal="left" vertical="center" wrapText="1"/>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38" fontId="26" fillId="0" borderId="22" xfId="2" applyFont="1" applyFill="1" applyBorder="1" applyAlignment="1">
      <alignment horizontal="left" wrapText="1"/>
    </xf>
    <xf numFmtId="38" fontId="26" fillId="0" borderId="21" xfId="2" applyFont="1" applyFill="1" applyBorder="1" applyAlignment="1">
      <alignment horizontal="left" wrapText="1"/>
    </xf>
    <xf numFmtId="38" fontId="26" fillId="0" borderId="23" xfId="2" applyFont="1" applyFill="1" applyBorder="1" applyAlignment="1">
      <alignment horizontal="left" wrapText="1"/>
    </xf>
    <xf numFmtId="38" fontId="26"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7000000}"/>
    <cellStyle name="-#,###" xfId="5" xr:uid="{00000000-0005-0000-0000-000008000000}"/>
    <cellStyle name="??&amp;O?&amp;H?_x0008__x000f__x0007_?_x0007__x0001__x0001_" xfId="6" xr:uid="{00000000-0005-0000-0000-000009000000}"/>
    <cellStyle name="??&amp;O?&amp;H?_x0008_??_x0007__x0001__x0001_" xfId="7" xr:uid="{00000000-0005-0000-0000-00000A000000}"/>
    <cellStyle name="_~1547116" xfId="8" xr:uid="{00000000-0005-0000-0000-00000B000000}"/>
    <cellStyle name="_050_24113_0804" xfId="9" xr:uid="{00000000-0005-0000-0000-00000C000000}"/>
    <cellStyle name="_050_24113_0805" xfId="10" xr:uid="{00000000-0005-0000-0000-00000D000000}"/>
    <cellStyle name="_050_24114_0805" xfId="11" xr:uid="{00000000-0005-0000-0000-00000E000000}"/>
    <cellStyle name="_'99상반기경영개선활동결과(게시용)" xfId="12" xr:uid="{00000000-0005-0000-0000-00000F000000}"/>
    <cellStyle name="_A1.1" xfId="13" xr:uid="{00000000-0005-0000-0000-000010000000}"/>
    <cellStyle name="_A-9" xfId="14" xr:uid="{00000000-0005-0000-0000-000011000000}"/>
    <cellStyle name="_A-9_Sweep Query" xfId="15" xr:uid="{00000000-0005-0000-0000-000012000000}"/>
    <cellStyle name="_A-9-1" xfId="16" xr:uid="{00000000-0005-0000-0000-000013000000}"/>
    <cellStyle name="_A-9-1_Sweep Query" xfId="17" xr:uid="{00000000-0005-0000-0000-000014000000}"/>
    <cellStyle name="_A-9-2" xfId="18" xr:uid="{00000000-0005-0000-0000-000015000000}"/>
    <cellStyle name="_A-9-2_Sweep Query" xfId="19" xr:uid="{00000000-0005-0000-0000-000016000000}"/>
    <cellStyle name="_FY06 ADJ" xfId="20" xr:uid="{00000000-0005-0000-0000-000017000000}"/>
    <cellStyle name="_FY06 comm&amp;bonus accrual" xfId="21" xr:uid="{00000000-0005-0000-0000-000018000000}"/>
    <cellStyle name="_FY07 APAC QUOTA CLUB draft2_a" xfId="22" xr:uid="{00000000-0005-0000-0000-000019000000}"/>
    <cellStyle name="_FY08Q4 una_cash" xfId="23" xr:uid="{00000000-0005-0000-0000-00001A000000}"/>
    <cellStyle name="_GL-BJ-APR-07 Quota Club Accrual Apr-08" xfId="24" xr:uid="{00000000-0005-0000-0000-00001B000000}"/>
    <cellStyle name="_GL-BJ-FEB-14 Quota Club Accrual Feb-08" xfId="25" xr:uid="{00000000-0005-0000-0000-00001C000000}"/>
    <cellStyle name="_GL-BJ-MAY-01 Quota Club Trueup FY07 May08" xfId="26" xr:uid="{00000000-0005-0000-0000-00001D000000}"/>
    <cellStyle name="_GL-BJ-MAY-02 Quota Club Accrual May08" xfId="27" xr:uid="{00000000-0005-0000-0000-00001E000000}"/>
    <cellStyle name="_GL-NS-APR-02-Non PO Accrual Exp-Apr-08" xfId="28" xr:uid="{00000000-0005-0000-0000-00001F000000}"/>
    <cellStyle name="_GL-NS-FEB-05-Non PO Accrual Exp-Feb-08" xfId="29" xr:uid="{00000000-0005-0000-0000-000020000000}"/>
    <cellStyle name="_GL-NS-MAY-06-Non PO Accrual Exp-May-08" xfId="30" xr:uid="{00000000-0005-0000-0000-000021000000}"/>
    <cellStyle name="_Korea Siebel Accounting JOurnal(2006.8.14 updated)" xfId="31" xr:uid="{00000000-0005-0000-0000-000022000000}"/>
    <cellStyle name="_MJ25-MAY-06-SEIBEL EMP SERVERANCEPAY ACCRUAL" xfId="32" xr:uid="{00000000-0005-0000-0000-000023000000}"/>
    <cellStyle name="_MNDI Tracking File-FY06-Accruals1" xfId="33" xr:uid="{00000000-0005-0000-0000-000024000000}"/>
    <cellStyle name="_Payable Final all - May-2008_Local" xfId="34" xr:uid="{00000000-0005-0000-0000-000025000000}"/>
    <cellStyle name="_Payable Final all - Nov-2007 " xfId="35" xr:uid="{00000000-0005-0000-0000-000026000000}"/>
    <cellStyle name="_suzie_KR_Accrual_(Jan 2006)" xfId="36" xr:uid="{00000000-0005-0000-0000-000027000000}"/>
    <cellStyle name="_감사조서1" xfId="37" xr:uid="{00000000-0005-0000-0000-000028000000}"/>
    <cellStyle name="_동양매직-03(LHY)" xfId="38" xr:uid="{00000000-0005-0000-0000-000029000000}"/>
    <cellStyle name="_별첨(계획서및실적서양식)" xfId="39" xr:uid="{00000000-0005-0000-0000-00002A000000}"/>
    <cellStyle name="_별첨(계획서및실적서양식)_1" xfId="40" xr:uid="{00000000-0005-0000-0000-00002B000000}"/>
    <cellStyle name="_별첨(계획서및실적서양식)_1_Sweep Query" xfId="41" xr:uid="{00000000-0005-0000-0000-00002C000000}"/>
    <cellStyle name="-_안진조서요약-유로넥스트(03)(LHY)" xfId="42" xr:uid="{00000000-0005-0000-0000-00002D000000}"/>
    <cellStyle name="-_안진조서요약-유로넥스트(03)(LHY)_안진조서요약-유로넥스트(03)(LHY)" xfId="43" xr:uid="{00000000-0005-0000-0000-00002E000000}"/>
    <cellStyle name="-_안진조서요약-유로넥스트(03)(LHY)_안진조서요약-유로넥스트(03)(LHY)_유로넥스트(03)(LHY)" xfId="44" xr:uid="{00000000-0005-0000-0000-00002F000000}"/>
    <cellStyle name="-_안진조서요약-유로넥스트(03)(LHY)_유로넥스트(03)(LHY)" xfId="45" xr:uid="{00000000-0005-0000-0000-000030000000}"/>
    <cellStyle name="-_안진조서요약-유로넥스트(03)(LHY)_유로넥스트(03)(LHY)_유로넥스트(03)(LHY)" xfId="46" xr:uid="{00000000-0005-0000-0000-000031000000}"/>
    <cellStyle name="_양식" xfId="47" xr:uid="{00000000-0005-0000-0000-000032000000}"/>
    <cellStyle name="_양식_1" xfId="48" xr:uid="{00000000-0005-0000-0000-000033000000}"/>
    <cellStyle name="_양식_2" xfId="49" xr:uid="{00000000-0005-0000-0000-000034000000}"/>
    <cellStyle name="_양식_Sweep Query" xfId="50" xr:uid="{00000000-0005-0000-0000-000035000000}"/>
    <cellStyle name="_양양레미콘" xfId="51" xr:uid="{00000000-0005-0000-0000-000036000000}"/>
    <cellStyle name="-_유로넥스트(03)(LHY)" xfId="52" xr:uid="{00000000-0005-0000-0000-000037000000}"/>
    <cellStyle name="_유첨3(서식)" xfId="53" xr:uid="{00000000-0005-0000-0000-000038000000}"/>
    <cellStyle name="_유첨3(서식)_1" xfId="54" xr:uid="{00000000-0005-0000-0000-000039000000}"/>
    <cellStyle name="_유첨3(서식)_Sweep Query" xfId="55" xr:uid="{00000000-0005-0000-0000-00003A000000}"/>
    <cellStyle name="_지정과제2차심의list" xfId="56" xr:uid="{00000000-0005-0000-0000-00003B000000}"/>
    <cellStyle name="_지정과제2차심의list_1" xfId="57" xr:uid="{00000000-0005-0000-0000-00003C000000}"/>
    <cellStyle name="_지정과제2차심의list_2" xfId="58" xr:uid="{00000000-0005-0000-0000-00003D000000}"/>
    <cellStyle name="_지정과제2차심의list_2_Sweep Query" xfId="59" xr:uid="{00000000-0005-0000-0000-00003E000000}"/>
    <cellStyle name="_지정과제2차심의결과" xfId="60" xr:uid="{00000000-0005-0000-0000-00003F000000}"/>
    <cellStyle name="_지정과제2차심의결과(금액조정후최종)" xfId="61" xr:uid="{00000000-0005-0000-0000-000040000000}"/>
    <cellStyle name="_지정과제2차심의결과(금액조정후최종)_1" xfId="62" xr:uid="{00000000-0005-0000-0000-000041000000}"/>
    <cellStyle name="_지정과제2차심의결과(금액조정후최종)_Sweep Query" xfId="63" xr:uid="{00000000-0005-0000-0000-000042000000}"/>
    <cellStyle name="_지정과제2차심의결과_1" xfId="64" xr:uid="{00000000-0005-0000-0000-000043000000}"/>
    <cellStyle name="_지정과제2차심의결과_Sweep Query" xfId="65" xr:uid="{00000000-0005-0000-0000-000044000000}"/>
    <cellStyle name="_집중관리(981231)" xfId="66" xr:uid="{00000000-0005-0000-0000-000045000000}"/>
    <cellStyle name="_집중관리(981231)_1" xfId="67" xr:uid="{00000000-0005-0000-0000-000046000000}"/>
    <cellStyle name="_집중관리(981231)_1_Sweep Query" xfId="68" xr:uid="{00000000-0005-0000-0000-000047000000}"/>
    <cellStyle name="_집중관리(지정과제및 양식)" xfId="69" xr:uid="{00000000-0005-0000-0000-000048000000}"/>
    <cellStyle name="_집중관리(지정과제및 양식)_1" xfId="70" xr:uid="{00000000-0005-0000-0000-000049000000}"/>
    <cellStyle name="_집중관리(지정과제및 양식)_Sweep Query" xfId="71" xr:uid="{00000000-0005-0000-0000-00004A000000}"/>
    <cellStyle name="¿­¾îº» ÇÏÀÌÆÛ¸µÅ©" xfId="72" xr:uid="{00000000-0005-0000-0000-00004B000000}"/>
    <cellStyle name="⥜준_제강원가최종_1" xfId="297" xr:uid="{00000000-0005-0000-0000-00002C010000}"/>
    <cellStyle name="\|IEEnCp[N" xfId="73" xr:uid="{00000000-0005-0000-0000-00004C000000}"/>
    <cellStyle name="nCp[N" xfId="180" xr:uid="{00000000-0005-0000-0000-0000B7000000}"/>
    <cellStyle name="0,0_x000d__x000a_NA_x000d__x000a_" xfId="74" xr:uid="{00000000-0005-0000-0000-00004D000000}"/>
    <cellStyle name="1 000 K?_RESULTS" xfId="75" xr:uid="{00000000-0005-0000-0000-00004E000000}"/>
    <cellStyle name="¹eºÐA²_±aA¸" xfId="76" xr:uid="{00000000-0005-0000-0000-00004F000000}"/>
    <cellStyle name="20% - Accent1" xfId="77" xr:uid="{00000000-0005-0000-0000-000050000000}"/>
    <cellStyle name="20% - Accent2" xfId="78" xr:uid="{00000000-0005-0000-0000-000051000000}"/>
    <cellStyle name="20% - Accent3" xfId="79" xr:uid="{00000000-0005-0000-0000-000052000000}"/>
    <cellStyle name="20% - Accent4" xfId="80" xr:uid="{00000000-0005-0000-0000-000053000000}"/>
    <cellStyle name="20% - Accent5" xfId="81" xr:uid="{00000000-0005-0000-0000-000054000000}"/>
    <cellStyle name="20% - Accent6" xfId="82" xr:uid="{00000000-0005-0000-0000-000055000000}"/>
    <cellStyle name="_x0004_3;_x0018_" xfId="83" xr:uid="{00000000-0005-0000-0000-000056000000}"/>
    <cellStyle name="40% - Accent1" xfId="84" xr:uid="{00000000-0005-0000-0000-000057000000}"/>
    <cellStyle name="40% - Accent2" xfId="85" xr:uid="{00000000-0005-0000-0000-000058000000}"/>
    <cellStyle name="40% - Accent3" xfId="86" xr:uid="{00000000-0005-0000-0000-000059000000}"/>
    <cellStyle name="40% - Accent4" xfId="87" xr:uid="{00000000-0005-0000-0000-00005A000000}"/>
    <cellStyle name="40% - Accent5" xfId="88" xr:uid="{00000000-0005-0000-0000-00005B000000}"/>
    <cellStyle name="40% - Accent6" xfId="89" xr:uid="{00000000-0005-0000-0000-00005C000000}"/>
    <cellStyle name="60% - Accent1" xfId="90" xr:uid="{00000000-0005-0000-0000-00005D000000}"/>
    <cellStyle name="60% - Accent2" xfId="91" xr:uid="{00000000-0005-0000-0000-00005E000000}"/>
    <cellStyle name="60% - Accent3" xfId="92" xr:uid="{00000000-0005-0000-0000-00005F000000}"/>
    <cellStyle name="60% - Accent4" xfId="93" xr:uid="{00000000-0005-0000-0000-000060000000}"/>
    <cellStyle name="60% - Accent5" xfId="94" xr:uid="{00000000-0005-0000-0000-000061000000}"/>
    <cellStyle name="60% - Accent6" xfId="95" xr:uid="{00000000-0005-0000-0000-000062000000}"/>
    <cellStyle name="Accent1" xfId="96" xr:uid="{00000000-0005-0000-0000-000063000000}"/>
    <cellStyle name="Accent2" xfId="97" xr:uid="{00000000-0005-0000-0000-000064000000}"/>
    <cellStyle name="Accent3" xfId="98" xr:uid="{00000000-0005-0000-0000-000065000000}"/>
    <cellStyle name="Accent4" xfId="99" xr:uid="{00000000-0005-0000-0000-000066000000}"/>
    <cellStyle name="Accent5" xfId="100" xr:uid="{00000000-0005-0000-0000-000067000000}"/>
    <cellStyle name="Accent6" xfId="101" xr:uid="{00000000-0005-0000-0000-000068000000}"/>
    <cellStyle name="Accounting" xfId="102" xr:uid="{00000000-0005-0000-0000-000069000000}"/>
    <cellStyle name="AeE­ [0]_¿­¸° INT" xfId="103" xr:uid="{00000000-0005-0000-0000-00006A000000}"/>
    <cellStyle name="ÅëÈ­ [0]_97MBO" xfId="104" xr:uid="{00000000-0005-0000-0000-00006B000000}"/>
    <cellStyle name="AeE­_¿­¸° INT" xfId="105" xr:uid="{00000000-0005-0000-0000-00006C000000}"/>
    <cellStyle name="ÅëÈ­_97MBO" xfId="106" xr:uid="{00000000-0005-0000-0000-00006D000000}"/>
    <cellStyle name="AoA¤μCAo ¾EA½" xfId="107" xr:uid="{00000000-0005-0000-0000-00006E000000}"/>
    <cellStyle name="AÞ¸¶ [0]_¿­¸° INT" xfId="108" xr:uid="{00000000-0005-0000-0000-00006F000000}"/>
    <cellStyle name="ÄÞ¸¶ [0]_95" xfId="109" xr:uid="{00000000-0005-0000-0000-000070000000}"/>
    <cellStyle name="AÞ¸¶_¿­¸° INT" xfId="110" xr:uid="{00000000-0005-0000-0000-000071000000}"/>
    <cellStyle name="ÄÞ¸¶_95" xfId="111" xr:uid="{00000000-0005-0000-0000-000072000000}"/>
    <cellStyle name="Bad" xfId="112" xr:uid="{00000000-0005-0000-0000-000073000000}"/>
    <cellStyle name="Body" xfId="113" xr:uid="{00000000-0005-0000-0000-000074000000}"/>
    <cellStyle name="BOLD - Style2" xfId="114" xr:uid="{00000000-0005-0000-0000-000075000000}"/>
    <cellStyle name="C￥AØ_¸AAa.¼OAI " xfId="115" xr:uid="{00000000-0005-0000-0000-000076000000}"/>
    <cellStyle name="Ç¥ÁØ_AR" xfId="116" xr:uid="{00000000-0005-0000-0000-000077000000}"/>
    <cellStyle name="C00L" xfId="117" xr:uid="{00000000-0005-0000-0000-000078000000}"/>
    <cellStyle name="Calc Currency (0)" xfId="118" xr:uid="{00000000-0005-0000-0000-000079000000}"/>
    <cellStyle name="Calculation" xfId="119" xr:uid="{00000000-0005-0000-0000-00007A000000}"/>
    <cellStyle name="category" xfId="120" xr:uid="{00000000-0005-0000-0000-00007B000000}"/>
    <cellStyle name="CCY$[0]" xfId="121" xr:uid="{00000000-0005-0000-0000-00007C000000}"/>
    <cellStyle name="CCY$[2]" xfId="122" xr:uid="{00000000-0005-0000-0000-00007D000000}"/>
    <cellStyle name="CCY\[0]" xfId="123" xr:uid="{00000000-0005-0000-0000-00007E000000}"/>
    <cellStyle name="Char" xfId="124" xr:uid="{00000000-0005-0000-0000-00007F000000}"/>
    <cellStyle name="Check Cell" xfId="125" xr:uid="{00000000-0005-0000-0000-000080000000}"/>
    <cellStyle name="ÇÏÀÌÆÛ¸µÅ©" xfId="126" xr:uid="{00000000-0005-0000-0000-000081000000}"/>
    <cellStyle name="ColumnAttributeAbovePrompt" xfId="127" xr:uid="{00000000-0005-0000-0000-000082000000}"/>
    <cellStyle name="ColumnAttributePrompt" xfId="128" xr:uid="{00000000-0005-0000-0000-000083000000}"/>
    <cellStyle name="ColumnAttributeValue" xfId="129" xr:uid="{00000000-0005-0000-0000-000084000000}"/>
    <cellStyle name="ColumnHeadingPrompt" xfId="130" xr:uid="{00000000-0005-0000-0000-000085000000}"/>
    <cellStyle name="ColumnHeadingValue" xfId="131" xr:uid="{00000000-0005-0000-0000-000086000000}"/>
    <cellStyle name="Comma 108" xfId="317" xr:uid="{00000000-0005-0000-0000-000040010000}"/>
    <cellStyle name="comma zerodec" xfId="132" xr:uid="{00000000-0005-0000-0000-000087000000}"/>
    <cellStyle name="Comma[0]" xfId="133" xr:uid="{00000000-0005-0000-0000-000088000000}"/>
    <cellStyle name="Comma[2]" xfId="134" xr:uid="{00000000-0005-0000-0000-000089000000}"/>
    <cellStyle name="Copied" xfId="135" xr:uid="{00000000-0005-0000-0000-00008A000000}"/>
    <cellStyle name="Currency 16" xfId="318" xr:uid="{00000000-0005-0000-0000-000041010000}"/>
    <cellStyle name="Currency1" xfId="136" xr:uid="{00000000-0005-0000-0000-00008B000000}"/>
    <cellStyle name="dak" xfId="137" xr:uid="{00000000-0005-0000-0000-00008C000000}"/>
    <cellStyle name="Date" xfId="138" xr:uid="{00000000-0005-0000-0000-00008D000000}"/>
    <cellStyle name="Dezimal [0]_laroux" xfId="139" xr:uid="{00000000-0005-0000-0000-00008E000000}"/>
    <cellStyle name="Dezimal_laroux" xfId="140" xr:uid="{00000000-0005-0000-0000-00008F000000}"/>
    <cellStyle name="Dollar (zero dec)" xfId="141" xr:uid="{00000000-0005-0000-0000-000090000000}"/>
    <cellStyle name="Entered" xfId="142" xr:uid="{00000000-0005-0000-0000-000091000000}"/>
    <cellStyle name="entry" xfId="143" xr:uid="{00000000-0005-0000-0000-000092000000}"/>
    <cellStyle name="Euro" xfId="144" xr:uid="{00000000-0005-0000-0000-000093000000}"/>
    <cellStyle name="Expense欄" xfId="145" xr:uid="{00000000-0005-0000-0000-000094000000}"/>
    <cellStyle name="Explanatory Text" xfId="146" xr:uid="{00000000-0005-0000-0000-000095000000}"/>
    <cellStyle name="Fixed" xfId="147" xr:uid="{00000000-0005-0000-0000-000096000000}"/>
    <cellStyle name="Followed Hyperlink" xfId="148" xr:uid="{00000000-0005-0000-0000-000097000000}"/>
    <cellStyle name="Good" xfId="149" xr:uid="{00000000-0005-0000-0000-000098000000}"/>
    <cellStyle name="Grey" xfId="150" xr:uid="{00000000-0005-0000-0000-000099000000}"/>
    <cellStyle name="HEADER" xfId="151" xr:uid="{00000000-0005-0000-0000-00009A000000}"/>
    <cellStyle name="Header1" xfId="152" xr:uid="{00000000-0005-0000-0000-00009B000000}"/>
    <cellStyle name="Header2" xfId="153" xr:uid="{00000000-0005-0000-0000-00009C000000}"/>
    <cellStyle name="Heading 1" xfId="154" xr:uid="{00000000-0005-0000-0000-00009D000000}"/>
    <cellStyle name="Heading 2" xfId="155" xr:uid="{00000000-0005-0000-0000-00009E000000}"/>
    <cellStyle name="Heading 3" xfId="156" xr:uid="{00000000-0005-0000-0000-00009F000000}"/>
    <cellStyle name="Heading 4" xfId="157" xr:uid="{00000000-0005-0000-0000-0000A0000000}"/>
    <cellStyle name="heading, 1,A MAJOR/BOLD" xfId="158" xr:uid="{00000000-0005-0000-0000-0000A1000000}"/>
    <cellStyle name="HEADING1" xfId="159" xr:uid="{00000000-0005-0000-0000-0000A2000000}"/>
    <cellStyle name="HEADING2" xfId="160" xr:uid="{00000000-0005-0000-0000-0000A3000000}"/>
    <cellStyle name="Hyperlink" xfId="3" xr:uid="{00000000-0005-0000-0000-000006000000}"/>
    <cellStyle name="Hyperlink 2" xfId="319" xr:uid="{00000000-0005-0000-0000-000042010000}"/>
    <cellStyle name="Input" xfId="161" xr:uid="{00000000-0005-0000-0000-0000A4000000}"/>
    <cellStyle name="Input [yellow]" xfId="162" xr:uid="{00000000-0005-0000-0000-0000A5000000}"/>
    <cellStyle name="Input_U-2 License製品別売上データ" xfId="163" xr:uid="{00000000-0005-0000-0000-0000A6000000}"/>
    <cellStyle name="JPY" xfId="164" xr:uid="{00000000-0005-0000-0000-0000A7000000}"/>
    <cellStyle name="Jun" xfId="165" xr:uid="{00000000-0005-0000-0000-0000A8000000}"/>
    <cellStyle name="Less than 5" xfId="166" xr:uid="{00000000-0005-0000-0000-0000A9000000}"/>
    <cellStyle name="LineItemPrompt" xfId="167" xr:uid="{00000000-0005-0000-0000-0000AA000000}"/>
    <cellStyle name="LineItemValue" xfId="168" xr:uid="{00000000-0005-0000-0000-0000AB000000}"/>
    <cellStyle name="Linked Cell" xfId="169" xr:uid="{00000000-0005-0000-0000-0000AC000000}"/>
    <cellStyle name="Millares [0]_PERSONAL" xfId="170" xr:uid="{00000000-0005-0000-0000-0000AD000000}"/>
    <cellStyle name="Millares_PERSONAL" xfId="171" xr:uid="{00000000-0005-0000-0000-0000AE000000}"/>
    <cellStyle name="Milliers [0]_2508" xfId="172" xr:uid="{00000000-0005-0000-0000-0000AF000000}"/>
    <cellStyle name="Milliers_11-97" xfId="173" xr:uid="{00000000-0005-0000-0000-0000B0000000}"/>
    <cellStyle name="Model" xfId="174" xr:uid="{00000000-0005-0000-0000-0000B1000000}"/>
    <cellStyle name="Mon‚taire" xfId="175" xr:uid="{00000000-0005-0000-0000-0000B2000000}"/>
    <cellStyle name="Moneda [0]_CONTENCION CONDELL 25.051" xfId="176" xr:uid="{00000000-0005-0000-0000-0000B3000000}"/>
    <cellStyle name="Moneda_CONTENCION CONDELL 25.051" xfId="177" xr:uid="{00000000-0005-0000-0000-0000B4000000}"/>
    <cellStyle name="Monétaire [0]_2508" xfId="178" xr:uid="{00000000-0005-0000-0000-0000B5000000}"/>
    <cellStyle name="Monétaire_11-97" xfId="179" xr:uid="{00000000-0005-0000-0000-0000B6000000}"/>
    <cellStyle name="Neutral" xfId="181" xr:uid="{00000000-0005-0000-0000-0000B8000000}"/>
    <cellStyle name="new" xfId="182" xr:uid="{00000000-0005-0000-0000-0000B9000000}"/>
    <cellStyle name="no dec" xfId="183" xr:uid="{00000000-0005-0000-0000-0000BA000000}"/>
    <cellStyle name="NoComma" xfId="184" xr:uid="{00000000-0005-0000-0000-0000BB000000}"/>
    <cellStyle name="Non d‚fini" xfId="185" xr:uid="{00000000-0005-0000-0000-0000BC000000}"/>
    <cellStyle name="Normal - Style1" xfId="186" xr:uid="{00000000-0005-0000-0000-0000BD000000}"/>
    <cellStyle name="Normal 15" xfId="320" xr:uid="{00000000-0005-0000-0000-000043010000}"/>
    <cellStyle name="Normal 2" xfId="321" xr:uid="{00000000-0005-0000-0000-000044010000}"/>
    <cellStyle name="Normal 2 2" xfId="322" xr:uid="{00000000-0005-0000-0000-000045010000}"/>
    <cellStyle name="Normal 2 3" xfId="323" xr:uid="{00000000-0005-0000-0000-000046010000}"/>
    <cellStyle name="Normal 2 3 2" xfId="324" xr:uid="{00000000-0005-0000-0000-000047010000}"/>
    <cellStyle name="Normal 2 39" xfId="325" xr:uid="{00000000-0005-0000-0000-000048010000}"/>
    <cellStyle name="Normal 2 4" xfId="326" xr:uid="{00000000-0005-0000-0000-000049010000}"/>
    <cellStyle name="Normal 2 4 2" xfId="327" xr:uid="{00000000-0005-0000-0000-00004A010000}"/>
    <cellStyle name="Normal 2 5" xfId="328" xr:uid="{00000000-0005-0000-0000-00004B010000}"/>
    <cellStyle name="Normal 2_Sun SCOA Change Template" xfId="329" xr:uid="{00000000-0005-0000-0000-00004C010000}"/>
    <cellStyle name="Normal 3" xfId="330" xr:uid="{00000000-0005-0000-0000-00004D010000}"/>
    <cellStyle name="Normal 39" xfId="331" xr:uid="{00000000-0005-0000-0000-00004E010000}"/>
    <cellStyle name="Normal 39 2" xfId="332" xr:uid="{00000000-0005-0000-0000-00004F010000}"/>
    <cellStyle name="Normal 4" xfId="333" xr:uid="{00000000-0005-0000-0000-000050010000}"/>
    <cellStyle name="Normal 4 2" xfId="334" xr:uid="{00000000-0005-0000-0000-000051010000}"/>
    <cellStyle name="Normal 4 2 20" xfId="335" xr:uid="{00000000-0005-0000-0000-000052010000}"/>
    <cellStyle name="Normal 6" xfId="336" xr:uid="{00000000-0005-0000-0000-000053010000}"/>
    <cellStyle name="Normal 8 9" xfId="337" xr:uid="{00000000-0005-0000-0000-000054010000}"/>
    <cellStyle name="Normal1" xfId="187" xr:uid="{00000000-0005-0000-0000-0000BE000000}"/>
    <cellStyle name="Normal2" xfId="188" xr:uid="{00000000-0005-0000-0000-0000BF000000}"/>
    <cellStyle name="Normal3" xfId="189" xr:uid="{00000000-0005-0000-0000-0000C0000000}"/>
    <cellStyle name="Normal4" xfId="190" xr:uid="{00000000-0005-0000-0000-0000C1000000}"/>
    <cellStyle name="Normale_FS1.XLS" xfId="191" xr:uid="{00000000-0005-0000-0000-0000C2000000}"/>
    <cellStyle name="Note" xfId="192" xr:uid="{00000000-0005-0000-0000-0000C3000000}"/>
    <cellStyle name="Output" xfId="193" xr:uid="{00000000-0005-0000-0000-0000C4000000}"/>
    <cellStyle name="Output Amounts" xfId="194" xr:uid="{00000000-0005-0000-0000-0000C5000000}"/>
    <cellStyle name="Output Column Headings" xfId="195" xr:uid="{00000000-0005-0000-0000-0000C6000000}"/>
    <cellStyle name="Output Line Items" xfId="196" xr:uid="{00000000-0005-0000-0000-0000C7000000}"/>
    <cellStyle name="Output Report Heading" xfId="197" xr:uid="{00000000-0005-0000-0000-0000C8000000}"/>
    <cellStyle name="Output Report Title" xfId="198" xr:uid="{00000000-0005-0000-0000-0000C9000000}"/>
    <cellStyle name="Output_U-2 License製品別売上データ" xfId="199" xr:uid="{00000000-0005-0000-0000-0000CA000000}"/>
    <cellStyle name="OUTPUTNORMAL" xfId="200" xr:uid="{00000000-0005-0000-0000-0000CB000000}"/>
    <cellStyle name="Percent [2]" xfId="201" xr:uid="{00000000-0005-0000-0000-0000CC000000}"/>
    <cellStyle name="Percent[0]" xfId="202" xr:uid="{00000000-0005-0000-0000-0000CD000000}"/>
    <cellStyle name="Percent[2]" xfId="203" xr:uid="{00000000-0005-0000-0000-0000CE000000}"/>
    <cellStyle name="Pourcentage_D" xfId="204" xr:uid="{00000000-0005-0000-0000-0000CF000000}"/>
    <cellStyle name="price" xfId="205" xr:uid="{00000000-0005-0000-0000-0000D0000000}"/>
    <cellStyle name="PSChar" xfId="206" xr:uid="{00000000-0005-0000-0000-0000D1000000}"/>
    <cellStyle name="PSDate" xfId="207" xr:uid="{00000000-0005-0000-0000-0000D2000000}"/>
    <cellStyle name="PSDec" xfId="208" xr:uid="{00000000-0005-0000-0000-0000D3000000}"/>
    <cellStyle name="PSDetail2" xfId="209" xr:uid="{00000000-0005-0000-0000-0000D4000000}"/>
    <cellStyle name="PSHeading" xfId="210" xr:uid="{00000000-0005-0000-0000-0000D5000000}"/>
    <cellStyle name="PSInt" xfId="211" xr:uid="{00000000-0005-0000-0000-0000D6000000}"/>
    <cellStyle name="PSSpacer" xfId="212" xr:uid="{00000000-0005-0000-0000-0000D7000000}"/>
    <cellStyle name="qbh_x0003__x000c_bh_x0017_&quot;blTT０_x0008__x0003__x0008_?)(일)" xfId="213" xr:uid="{00000000-0005-0000-0000-0000D8000000}"/>
    <cellStyle name="qbh_x0003__x000c_bh_x0017_&quot;blTT０_x0008__x0003__x0008_磚)(일)" xfId="214" xr:uid="{00000000-0005-0000-0000-0000D9000000}"/>
    <cellStyle name="ReportTitlePrompt" xfId="215" xr:uid="{00000000-0005-0000-0000-0000DA000000}"/>
    <cellStyle name="ReportTitleValue" xfId="216" xr:uid="{00000000-0005-0000-0000-0000DB000000}"/>
    <cellStyle name="revised" xfId="217" xr:uid="{00000000-0005-0000-0000-0000DC000000}"/>
    <cellStyle name="RevList" xfId="218" xr:uid="{00000000-0005-0000-0000-0000DD000000}"/>
    <cellStyle name="RowAcctAbovePrompt" xfId="219" xr:uid="{00000000-0005-0000-0000-0000DE000000}"/>
    <cellStyle name="RowAcctSOBAbovePrompt" xfId="220" xr:uid="{00000000-0005-0000-0000-0000DF000000}"/>
    <cellStyle name="RowAcctSOBValue" xfId="221" xr:uid="{00000000-0005-0000-0000-0000E0000000}"/>
    <cellStyle name="RowAcctValue" xfId="222" xr:uid="{00000000-0005-0000-0000-0000E1000000}"/>
    <cellStyle name="RowAttrAbovePrompt" xfId="223" xr:uid="{00000000-0005-0000-0000-0000E2000000}"/>
    <cellStyle name="RowAttrValue" xfId="224" xr:uid="{00000000-0005-0000-0000-0000E3000000}"/>
    <cellStyle name="RowColSetAbovePrompt" xfId="225" xr:uid="{00000000-0005-0000-0000-0000E4000000}"/>
    <cellStyle name="RowColSetLeftPrompt" xfId="226" xr:uid="{00000000-0005-0000-0000-0000E5000000}"/>
    <cellStyle name="RowColSetValue" xfId="227" xr:uid="{00000000-0005-0000-0000-0000E6000000}"/>
    <cellStyle name="RowLeftPrompt" xfId="228" xr:uid="{00000000-0005-0000-0000-0000E7000000}"/>
    <cellStyle name="SampleUsingFormatMask" xfId="229" xr:uid="{00000000-0005-0000-0000-0000E8000000}"/>
    <cellStyle name="SampleWithNoFormatMask" xfId="230" xr:uid="{00000000-0005-0000-0000-0000E9000000}"/>
    <cellStyle name="section" xfId="231" xr:uid="{00000000-0005-0000-0000-0000EA000000}"/>
    <cellStyle name="SolReverse" xfId="232" xr:uid="{00000000-0005-0000-0000-0000EB000000}"/>
    <cellStyle name="Standard_ADDSHARE" xfId="233" xr:uid="{00000000-0005-0000-0000-0000EC000000}"/>
    <cellStyle name="Style1 - Style1" xfId="234" xr:uid="{00000000-0005-0000-0000-0000ED000000}"/>
    <cellStyle name="Style2 - Style2" xfId="235" xr:uid="{00000000-0005-0000-0000-0000EE000000}"/>
    <cellStyle name="Style3 - Style3" xfId="236" xr:uid="{00000000-0005-0000-0000-0000EF000000}"/>
    <cellStyle name="Style4 - Style4" xfId="237" xr:uid="{00000000-0005-0000-0000-0000F0000000}"/>
    <cellStyle name="subhead" xfId="238" xr:uid="{00000000-0005-0000-0000-0000F1000000}"/>
    <cellStyle name="Subtotal" xfId="239" xr:uid="{00000000-0005-0000-0000-0000F2000000}"/>
    <cellStyle name="T０_x0008__x0003__x0008_?)(일)" xfId="240" xr:uid="{00000000-0005-0000-0000-0000F3000000}"/>
    <cellStyle name="T０_x0008__x0003__x0008_磚)(일)" xfId="241" xr:uid="{00000000-0005-0000-0000-0000F4000000}"/>
    <cellStyle name="Time欄" xfId="242" xr:uid="{00000000-0005-0000-0000-0000F5000000}"/>
    <cellStyle name="title" xfId="243" xr:uid="{00000000-0005-0000-0000-0000F6000000}"/>
    <cellStyle name="Total" xfId="244" xr:uid="{00000000-0005-0000-0000-0000F7000000}"/>
    <cellStyle name="Unprotect" xfId="245" xr:uid="{00000000-0005-0000-0000-0000F8000000}"/>
    <cellStyle name="UploadThisRowValue" xfId="246" xr:uid="{00000000-0005-0000-0000-0000F9000000}"/>
    <cellStyle name="W?rung [0]_laroux" xfId="247" xr:uid="{00000000-0005-0000-0000-0000FA000000}"/>
    <cellStyle name="W?rung_laroux" xfId="248" xr:uid="{00000000-0005-0000-0000-0000FB000000}"/>
    <cellStyle name="Warning Text" xfId="249" xr:uid="{00000000-0005-0000-0000-0000FC000000}"/>
    <cellStyle name="スタイル 1" xfId="250" xr:uid="{00000000-0005-0000-0000-0000FD000000}"/>
    <cellStyle name="スタイル 2" xfId="251" xr:uid="{00000000-0005-0000-0000-0000FE000000}"/>
    <cellStyle name="スタイル 3" xfId="252" xr:uid="{00000000-0005-0000-0000-0000FF000000}"/>
    <cellStyle name="スタイル 4" xfId="253" xr:uid="{00000000-0005-0000-0000-000000010000}"/>
    <cellStyle name="スタイル 5" xfId="254" xr:uid="{00000000-0005-0000-0000-000001010000}"/>
    <cellStyle name="スタイル 6" xfId="255" xr:uid="{00000000-0005-0000-0000-000002010000}"/>
    <cellStyle name="スタイル 7" xfId="256" xr:uid="{00000000-0005-0000-0000-000003010000}"/>
    <cellStyle name="センター" xfId="257" xr:uid="{00000000-0005-0000-0000-000004010000}"/>
    <cellStyle name="パーセント" xfId="1" builtinId="5"/>
    <cellStyle name="パーセント 2" xfId="311" xr:uid="{00000000-0005-0000-0000-00003A010000}"/>
    <cellStyle name="고정소숫점" xfId="259" xr:uid="{00000000-0005-0000-0000-000006010000}"/>
    <cellStyle name="고정출력1" xfId="260" xr:uid="{00000000-0005-0000-0000-000007010000}"/>
    <cellStyle name="고정출력2" xfId="261" xr:uid="{00000000-0005-0000-0000-000008010000}"/>
    <cellStyle name="금액" xfId="263" xr:uid="{00000000-0005-0000-0000-00000A010000}"/>
    <cellStyle name="一般_0011" xfId="258" xr:uid="{00000000-0005-0000-0000-000005010000}"/>
    <cellStyle name="날짜" xfId="265" xr:uid="{00000000-0005-0000-0000-00000C010000}"/>
    <cellStyle name="내양식" xfId="266" xr:uid="{00000000-0005-0000-0000-00000D010000}"/>
    <cellStyle name="내표준" xfId="267" xr:uid="{00000000-0005-0000-0000-00000E010000}"/>
    <cellStyle name="外 貨  借 入" xfId="262" xr:uid="{00000000-0005-0000-0000-000009010000}"/>
    <cellStyle name="桁区切り" xfId="2" builtinId="6"/>
    <cellStyle name="桁区切り [0.000]" xfId="264" xr:uid="{00000000-0005-0000-0000-00000B010000}"/>
    <cellStyle name="桁区切り 2" xfId="310" xr:uid="{00000000-0005-0000-0000-000039010000}"/>
    <cellStyle name="桁区切り 3" xfId="313" xr:uid="{00000000-0005-0000-0000-00003C010000}"/>
    <cellStyle name="桁区切り 4" xfId="315" xr:uid="{00000000-0005-0000-0000-00003E010000}"/>
    <cellStyle name="桁区切り 5" xfId="339" xr:uid="{00000000-0005-0000-0000-000056010000}"/>
    <cellStyle name="달러" xfId="269" xr:uid="{00000000-0005-0000-0000-000010010000}"/>
    <cellStyle name="뒤에 오는 하이퍼링크_09고정자산명세서" xfId="271" xr:uid="{00000000-0005-0000-0000-000012010000}"/>
    <cellStyle name="똿떓죶Ø괻 [0.00]_PRODUCT DETAIL Q1" xfId="272" xr:uid="{00000000-0005-0000-0000-000013010000}"/>
    <cellStyle name="똿떓죶Ø괻_PRODUCT DETAIL Q1" xfId="273" xr:uid="{00000000-0005-0000-0000-000014010000}"/>
    <cellStyle name="똿뗦먛귟 [0.00]_PRODUCT DETAIL Q1" xfId="274" xr:uid="{00000000-0005-0000-0000-000015010000}"/>
    <cellStyle name="똿뗦먛귟_PRODUCT DETAIL Q1" xfId="275" xr:uid="{00000000-0005-0000-0000-000016010000}"/>
    <cellStyle name="千分位_Sheet1" xfId="268" xr:uid="{00000000-0005-0000-0000-00000F010000}"/>
    <cellStyle name="通貨 2" xfId="270" xr:uid="{00000000-0005-0000-0000-000011010000}"/>
    <cellStyle name="標準" xfId="0" builtinId="0"/>
    <cellStyle name="標準 2" xfId="309" xr:uid="{00000000-0005-0000-0000-000038010000}"/>
    <cellStyle name="標準 3" xfId="312" xr:uid="{00000000-0005-0000-0000-00003B010000}"/>
    <cellStyle name="標準 4" xfId="314" xr:uid="{00000000-0005-0000-0000-00003D010000}"/>
    <cellStyle name="標準 5" xfId="316" xr:uid="{00000000-0005-0000-0000-00003F010000}"/>
    <cellStyle name="標準 6" xfId="338" xr:uid="{00000000-0005-0000-0000-000055010000}"/>
    <cellStyle name="未定義" xfId="276" xr:uid="{00000000-0005-0000-0000-000017010000}"/>
    <cellStyle name="묮뎋 [0.00]_PRODUCT DETAIL Q1" xfId="288" xr:uid="{00000000-0005-0000-0000-000023010000}"/>
    <cellStyle name="묮뎋_PRODUCT DETAIL Q1" xfId="289" xr:uid="{00000000-0005-0000-0000-000024010000}"/>
    <cellStyle name="믅됞 [0.00]_PRODUCT DETAIL Q1" xfId="290" xr:uid="{00000000-0005-0000-0000-000025010000}"/>
    <cellStyle name="믅됞_PRODUCT DETAIL Q1" xfId="291" xr:uid="{00000000-0005-0000-0000-000026010000}"/>
    <cellStyle name="咬訌裝?INCOM1" xfId="277" xr:uid="{00000000-0005-0000-0000-000018010000}"/>
    <cellStyle name="咬訌裝?INCOM10" xfId="278" xr:uid="{00000000-0005-0000-0000-000019010000}"/>
    <cellStyle name="咬訌裝?INCOM2" xfId="279" xr:uid="{00000000-0005-0000-0000-00001A010000}"/>
    <cellStyle name="咬訌裝?INCOM3" xfId="280" xr:uid="{00000000-0005-0000-0000-00001B010000}"/>
    <cellStyle name="咬訌裝?INCOM4" xfId="281" xr:uid="{00000000-0005-0000-0000-00001C010000}"/>
    <cellStyle name="咬訌裝?INCOM5" xfId="282" xr:uid="{00000000-0005-0000-0000-00001D010000}"/>
    <cellStyle name="咬訌裝?INCOM6" xfId="283" xr:uid="{00000000-0005-0000-0000-00001E010000}"/>
    <cellStyle name="咬訌裝?INCOM7" xfId="284" xr:uid="{00000000-0005-0000-0000-00001F010000}"/>
    <cellStyle name="咬訌裝?INCOM8" xfId="285" xr:uid="{00000000-0005-0000-0000-000020010000}"/>
    <cellStyle name="咬訌裝?INCOM9" xfId="286" xr:uid="{00000000-0005-0000-0000-000021010000}"/>
    <cellStyle name="咬訌裝?PRIB11" xfId="287" xr:uid="{00000000-0005-0000-0000-000022010000}"/>
    <cellStyle name="뷭?_BOOKSHIP" xfId="292" xr:uid="{00000000-0005-0000-0000-000027010000}"/>
    <cellStyle name="숫자(R)" xfId="293" xr:uid="{00000000-0005-0000-0000-000028010000}"/>
    <cellStyle name="안건회계법인" xfId="294" xr:uid="{00000000-0005-0000-0000-000029010000}"/>
    <cellStyle name="자리수" xfId="295" xr:uid="{00000000-0005-0000-0000-00002A010000}"/>
    <cellStyle name="자리수0" xfId="296" xr:uid="{00000000-0005-0000-0000-00002B010000}"/>
    <cellStyle name="지정되지 않음" xfId="298" xr:uid="{00000000-0005-0000-0000-00002D010000}"/>
    <cellStyle name="콤마 [0]_  종  합  " xfId="299" xr:uid="{00000000-0005-0000-0000-00002E010000}"/>
    <cellStyle name="콤마_  종  합  " xfId="300" xr:uid="{00000000-0005-0000-0000-00002F010000}"/>
    <cellStyle name="팒" xfId="301" xr:uid="{00000000-0005-0000-0000-000030010000}"/>
    <cellStyle name="퍼센트" xfId="302" xr:uid="{00000000-0005-0000-0000-000031010000}"/>
    <cellStyle name="표준_A-9" xfId="303" xr:uid="{00000000-0005-0000-0000-000032010000}"/>
    <cellStyle name="표준-이효주" xfId="304" xr:uid="{00000000-0005-0000-0000-000033010000}"/>
    <cellStyle name="표준체" xfId="305" xr:uid="{00000000-0005-0000-0000-000034010000}"/>
    <cellStyle name="합산" xfId="306" xr:uid="{00000000-0005-0000-0000-000035010000}"/>
    <cellStyle name="화폐기호" xfId="307" xr:uid="{00000000-0005-0000-0000-000036010000}"/>
    <cellStyle name="화폐기호0" xfId="308" xr:uid="{00000000-0005-0000-0000-00003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5.7750000000000003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5E-3"/>
                  <c:y val="-0.354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73-4933-B5A5-D98CE7B98764}"/>
                </c:ext>
              </c:extLst>
            </c:dLbl>
            <c:dLbl>
              <c:idx val="1"/>
              <c:layout>
                <c:manualLayout>
                  <c:x val="4.7499999999999999E-3"/>
                  <c:y val="-0.3519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73-4933-B5A5-D98CE7B98764}"/>
                </c:ext>
              </c:extLst>
            </c:dLbl>
            <c:dLbl>
              <c:idx val="2"/>
              <c:layout>
                <c:manualLayout>
                  <c:x val="1.6500000000000001E-2"/>
                  <c:y val="-0.3712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73-4933-B5A5-D98CE7B98764}"/>
                </c:ext>
              </c:extLst>
            </c:dLbl>
            <c:dLbl>
              <c:idx val="3"/>
              <c:layout>
                <c:manualLayout>
                  <c:x val="1.2999999999999999E-2"/>
                  <c:y val="-0.366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73-4933-B5A5-D98CE7B98764}"/>
                </c:ext>
              </c:extLst>
            </c:dLbl>
            <c:dLbl>
              <c:idx val="4"/>
              <c:layout>
                <c:manualLayout>
                  <c:x val="1.7000000000000001E-2"/>
                  <c:y val="-0.39374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73-4933-B5A5-D98CE7B98764}"/>
                </c:ext>
              </c:extLst>
            </c:dLbl>
            <c:dLbl>
              <c:idx val="5"/>
              <c:layout>
                <c:manualLayout>
                  <c:x val="1.6750000000000001E-2"/>
                  <c:y val="-0.3617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73-4933-B5A5-D98CE7B98764}"/>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45413</c:v>
                </c:pt>
                <c:pt idx="1">
                  <c:v>45047</c:v>
                </c:pt>
                <c:pt idx="2">
                  <c:v>44682</c:v>
                </c:pt>
                <c:pt idx="3">
                  <c:v>44317</c:v>
                </c:pt>
                <c:pt idx="4">
                  <c:v>43952</c:v>
                </c:pt>
              </c:numCache>
            </c:numRef>
          </c:cat>
          <c:val>
            <c:numRef>
              <c:f>'3.Summary'!$M$5:$Q$5</c:f>
              <c:numCache>
                <c:formatCode>#,##0_);[Red]\(#,##0\)</c:formatCode>
                <c:ptCount val="5"/>
                <c:pt idx="0">
                  <c:v>244542</c:v>
                </c:pt>
                <c:pt idx="1">
                  <c:v>226914</c:v>
                </c:pt>
                <c:pt idx="2">
                  <c:v>214691</c:v>
                </c:pt>
                <c:pt idx="3">
                  <c:v>208523</c:v>
                </c:pt>
                <c:pt idx="4">
                  <c:v>211357</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872108517"/>
        <c:axId val="1339837260"/>
        <c:axId val="0"/>
      </c:bar3DChart>
      <c:dateAx>
        <c:axId val="1872108517"/>
        <c:scaling>
          <c:orientation val="minMax"/>
          <c:max val="45413"/>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339837260"/>
        <c:crosses val="autoZero"/>
        <c:auto val="1"/>
        <c:lblOffset val="100"/>
        <c:baseTimeUnit val="years"/>
      </c:dateAx>
      <c:valAx>
        <c:axId val="1339837260"/>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872108517"/>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225E-2"/>
                  <c:y val="-0.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6E-4BB2-8159-272DC073F71B}"/>
                </c:ext>
              </c:extLst>
            </c:dLbl>
            <c:dLbl>
              <c:idx val="1"/>
              <c:layout>
                <c:manualLayout>
                  <c:x val="1.0500000000000001E-2"/>
                  <c:y val="-0.334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6E-4BB2-8159-272DC073F71B}"/>
                </c:ext>
              </c:extLst>
            </c:dLbl>
            <c:dLbl>
              <c:idx val="2"/>
              <c:layout>
                <c:manualLayout>
                  <c:x val="1.4749999999999999E-2"/>
                  <c:y val="-0.3564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6E-4BB2-8159-272DC073F71B}"/>
                </c:ext>
              </c:extLst>
            </c:dLbl>
            <c:dLbl>
              <c:idx val="3"/>
              <c:layout>
                <c:manualLayout>
                  <c:x val="5.2500000000000003E-3"/>
                  <c:y val="-0.353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6E-4BB2-8159-272DC073F71B}"/>
                </c:ext>
              </c:extLst>
            </c:dLbl>
            <c:dLbl>
              <c:idx val="4"/>
              <c:layout>
                <c:manualLayout>
                  <c:x val="1.0500000000000001E-2"/>
                  <c:y val="-0.37275000000000003"/>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6E-4BB2-8159-272DC073F71B}"/>
                </c:ext>
              </c:extLst>
            </c:dLbl>
            <c:dLbl>
              <c:idx val="5"/>
              <c:layout>
                <c:manualLayout>
                  <c:x val="2.0750000000000001E-2"/>
                  <c:y val="-0.29199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6E-4BB2-8159-272DC073F71B}"/>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45413</c:v>
                </c:pt>
                <c:pt idx="1">
                  <c:v>45047</c:v>
                </c:pt>
                <c:pt idx="2">
                  <c:v>44682</c:v>
                </c:pt>
                <c:pt idx="3">
                  <c:v>44317</c:v>
                </c:pt>
                <c:pt idx="4">
                  <c:v>43952</c:v>
                </c:pt>
              </c:numCache>
            </c:numRef>
          </c:cat>
          <c:val>
            <c:numRef>
              <c:f>'3.Summary'!$M$12:$Q$12</c:f>
              <c:numCache>
                <c:formatCode>#,##0_);[Red]\(#,##0\)</c:formatCode>
                <c:ptCount val="5"/>
                <c:pt idx="0">
                  <c:v>55603</c:v>
                </c:pt>
                <c:pt idx="1">
                  <c:v>52009</c:v>
                </c:pt>
                <c:pt idx="2">
                  <c:v>51182</c:v>
                </c:pt>
                <c:pt idx="3">
                  <c:v>49175</c:v>
                </c:pt>
                <c:pt idx="4">
                  <c:v>47686</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728434745"/>
        <c:axId val="825337509"/>
        <c:axId val="0"/>
      </c:bar3DChart>
      <c:dateAx>
        <c:axId val="1728434745"/>
        <c:scaling>
          <c:orientation val="minMax"/>
          <c:max val="45413"/>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825337509"/>
        <c:crosses val="autoZero"/>
        <c:auto val="1"/>
        <c:lblOffset val="100"/>
        <c:baseTimeUnit val="years"/>
        <c:majorUnit val="1"/>
        <c:majorTimeUnit val="years"/>
        <c:minorUnit val="1"/>
        <c:minorTimeUnit val="years"/>
      </c:dateAx>
      <c:valAx>
        <c:axId val="825337509"/>
        <c:scaling>
          <c:orientation val="minMax"/>
          <c:max val="6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728434745"/>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97945</xdr:rowOff>
    </xdr:to>
    <xdr:sp macro="" textlink="">
      <xdr:nvSpPr>
        <xdr:cNvPr id="79885" name="Text Box 13">
          <a:extLst>
            <a:ext uri="{FF2B5EF4-FFF2-40B4-BE49-F238E27FC236}">
              <a16:creationId xmlns:a16="http://schemas.microsoft.com/office/drawing/2014/main" id="{B4C614E6-5BEE-4CD4-985D-CB2C20516284}"/>
            </a:ext>
          </a:extLst>
        </xdr:cNvPr>
        <xdr:cNvSpPr txBox="1">
          <a:spLocks noChangeArrowheads="1"/>
        </xdr:cNvSpPr>
      </xdr:nvSpPr>
      <xdr:spPr bwMode="auto">
        <a:xfrm>
          <a:off x="285750" y="5505450"/>
          <a:ext cx="10858500" cy="8572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DBB24207-69F0-4517-AF2D-592432F7469C}"/>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56247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28016</xdr:rowOff>
    </xdr:to>
    <xdr:sp macro="" textlink="">
      <xdr:nvSpPr>
        <xdr:cNvPr id="80056" name="Text Box 15">
          <a:extLst>
            <a:ext uri="{FF2B5EF4-FFF2-40B4-BE49-F238E27FC236}">
              <a16:creationId xmlns:a16="http://schemas.microsoft.com/office/drawing/2014/main" id="{E8C9BBD9-C1C4-43BF-BB55-D68AE39C543A}"/>
            </a:ext>
          </a:extLst>
        </xdr:cNvPr>
        <xdr:cNvSpPr txBox="1">
          <a:spLocks noChangeArrowheads="1"/>
        </xdr:cNvSpPr>
      </xdr:nvSpPr>
      <xdr:spPr bwMode="auto">
        <a:xfrm>
          <a:off x="285750" y="6591300"/>
          <a:ext cx="10858500" cy="1247775"/>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3</xdr:row>
      <xdr:rowOff>243366</xdr:rowOff>
    </xdr:to>
    <xdr:pic>
      <xdr:nvPicPr>
        <xdr:cNvPr id="17" name="図 16" descr="Oracle sees the future">
          <a:extLst>
            <a:ext uri="{FF2B5EF4-FFF2-40B4-BE49-F238E27FC236}">
              <a16:creationId xmlns:a16="http://schemas.microsoft.com/office/drawing/2014/main" id="{513D8EF8-8F33-4FA5-830B-A5EC6065F256}"/>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61950"/>
          <a:ext cx="50958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12</xdr:row>
      <xdr:rowOff>0</xdr:rowOff>
    </xdr:to>
    <xdr:sp macro="" textlink="" fLocksText="0">
      <xdr:nvSpPr>
        <xdr:cNvPr id="2" name="強調線吹き出し 1 (枠付き) 1">
          <a:extLst>
            <a:ext uri="{FF2B5EF4-FFF2-40B4-BE49-F238E27FC236}">
              <a16:creationId xmlns:a16="http://schemas.microsoft.com/office/drawing/2014/main" id="{60E5BDCE-A8B7-4AA0-8421-A02CB6302B05}"/>
            </a:ext>
          </a:extLst>
        </xdr:cNvPr>
        <xdr:cNvSpPr/>
      </xdr:nvSpPr>
      <xdr:spPr bwMode="auto">
        <a:xfrm>
          <a:off x="21650325" y="1314450"/>
          <a:ext cx="0" cy="26670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31</xdr:row>
      <xdr:rowOff>237122</xdr:rowOff>
    </xdr:to>
    <xdr:sp macro="" textlink="">
      <xdr:nvSpPr>
        <xdr:cNvPr id="8227" name="Text Box 3">
          <a:extLst>
            <a:ext uri="{FF2B5EF4-FFF2-40B4-BE49-F238E27FC236}">
              <a16:creationId xmlns:a16="http://schemas.microsoft.com/office/drawing/2014/main" id="{16DCD8C4-5771-4399-A7EF-846079699400}"/>
            </a:ext>
          </a:extLst>
        </xdr:cNvPr>
        <xdr:cNvSpPr txBox="1">
          <a:spLocks noChangeArrowheads="1"/>
        </xdr:cNvSpPr>
      </xdr:nvSpPr>
      <xdr:spPr bwMode="auto">
        <a:xfrm>
          <a:off x="323850" y="7172325"/>
          <a:ext cx="14954250" cy="1162050"/>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48627</xdr:rowOff>
    </xdr:to>
    <xdr:sp macro="" textlink="">
      <xdr:nvSpPr>
        <xdr:cNvPr id="8228" name="Text Box 4">
          <a:extLst>
            <a:ext uri="{FF2B5EF4-FFF2-40B4-BE49-F238E27FC236}">
              <a16:creationId xmlns:a16="http://schemas.microsoft.com/office/drawing/2014/main" id="{1BCE7536-C692-4E38-B826-ABEC40D15E3A}"/>
            </a:ext>
          </a:extLst>
        </xdr:cNvPr>
        <xdr:cNvSpPr txBox="1">
          <a:spLocks noChangeArrowheads="1"/>
        </xdr:cNvSpPr>
      </xdr:nvSpPr>
      <xdr:spPr bwMode="auto">
        <a:xfrm>
          <a:off x="323850" y="8477250"/>
          <a:ext cx="14944725" cy="147637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199977</xdr:colOff>
      <xdr:row>4</xdr:row>
      <xdr:rowOff>10568</xdr:rowOff>
    </xdr:from>
    <xdr:to>
      <xdr:col>11</xdr:col>
      <xdr:colOff>438102</xdr:colOff>
      <xdr:row>13</xdr:row>
      <xdr:rowOff>228363</xdr:rowOff>
    </xdr:to>
    <xdr:graphicFrame macro="">
      <xdr:nvGraphicFramePr>
        <xdr:cNvPr id="8454" name="Chart 98">
          <a:extLst>
            <a:ext uri="{FF2B5EF4-FFF2-40B4-BE49-F238E27FC236}">
              <a16:creationId xmlns:a16="http://schemas.microsoft.com/office/drawing/2014/main" id="{D9EB50DF-BDDF-49F9-B42B-94774E3C9C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D45420D1-E319-4E91-86A2-7C36EE07FD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196850</xdr:colOff>
      <xdr:row>4</xdr:row>
      <xdr:rowOff>228600</xdr:rowOff>
    </xdr:to>
    <xdr:sp macro="" textlink="">
      <xdr:nvSpPr>
        <xdr:cNvPr id="139457" name="Text Box 3">
          <a:extLst>
            <a:ext uri="{FF2B5EF4-FFF2-40B4-BE49-F238E27FC236}">
              <a16:creationId xmlns:a16="http://schemas.microsoft.com/office/drawing/2014/main" id="{FF6C3AA1-C7A1-4DF0-85A7-1A285A0CB471}"/>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196850</xdr:colOff>
      <xdr:row>4</xdr:row>
      <xdr:rowOff>228600</xdr:rowOff>
    </xdr:to>
    <xdr:sp macro="" textlink="">
      <xdr:nvSpPr>
        <xdr:cNvPr id="139458" name="Text Box 4">
          <a:extLst>
            <a:ext uri="{FF2B5EF4-FFF2-40B4-BE49-F238E27FC236}">
              <a16:creationId xmlns:a16="http://schemas.microsoft.com/office/drawing/2014/main" id="{0777E260-5E53-45FA-9597-F2D20A3310BE}"/>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59" name="Text Box 5">
          <a:extLst>
            <a:ext uri="{FF2B5EF4-FFF2-40B4-BE49-F238E27FC236}">
              <a16:creationId xmlns:a16="http://schemas.microsoft.com/office/drawing/2014/main" id="{58054EE7-A94F-47A9-81E1-C9A6F897D65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0" name="Text Box 6">
          <a:extLst>
            <a:ext uri="{FF2B5EF4-FFF2-40B4-BE49-F238E27FC236}">
              <a16:creationId xmlns:a16="http://schemas.microsoft.com/office/drawing/2014/main" id="{F2857B32-BFCC-4765-8845-2B5723BBE78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1" name="Text Box 7">
          <a:extLst>
            <a:ext uri="{FF2B5EF4-FFF2-40B4-BE49-F238E27FC236}">
              <a16:creationId xmlns:a16="http://schemas.microsoft.com/office/drawing/2014/main" id="{6D764D11-171E-49B0-8228-EA4EC5BF97B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2" name="Text Box 8">
          <a:extLst>
            <a:ext uri="{FF2B5EF4-FFF2-40B4-BE49-F238E27FC236}">
              <a16:creationId xmlns:a16="http://schemas.microsoft.com/office/drawing/2014/main" id="{2DE6B1C6-7DC8-4143-8D35-44332C57057F}"/>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3" name="Text Box 9">
          <a:extLst>
            <a:ext uri="{FF2B5EF4-FFF2-40B4-BE49-F238E27FC236}">
              <a16:creationId xmlns:a16="http://schemas.microsoft.com/office/drawing/2014/main" id="{F0E538AB-9EA2-4318-937D-94E2AEEB9C99}"/>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4" name="Text Box 10">
          <a:extLst>
            <a:ext uri="{FF2B5EF4-FFF2-40B4-BE49-F238E27FC236}">
              <a16:creationId xmlns:a16="http://schemas.microsoft.com/office/drawing/2014/main" id="{326D7088-E059-454E-8C1E-AFD60E3FA517}"/>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5" name="Text Box 11">
          <a:extLst>
            <a:ext uri="{FF2B5EF4-FFF2-40B4-BE49-F238E27FC236}">
              <a16:creationId xmlns:a16="http://schemas.microsoft.com/office/drawing/2014/main" id="{2FE6FD8C-EEF9-430A-9DAF-301DB833277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6" name="Text Box 12">
          <a:extLst>
            <a:ext uri="{FF2B5EF4-FFF2-40B4-BE49-F238E27FC236}">
              <a16:creationId xmlns:a16="http://schemas.microsoft.com/office/drawing/2014/main" id="{A6D4A467-4CF9-4971-83DF-13AF0946676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181811</xdr:rowOff>
    </xdr:to>
    <xdr:grpSp>
      <xdr:nvGrpSpPr>
        <xdr:cNvPr id="13" name="グループ化 2">
          <a:extLst>
            <a:ext uri="{FF2B5EF4-FFF2-40B4-BE49-F238E27FC236}">
              <a16:creationId xmlns:a16="http://schemas.microsoft.com/office/drawing/2014/main" id="{55771A6D-6F5E-4D4C-BBB9-F92863299E09}"/>
            </a:ext>
          </a:extLst>
        </xdr:cNvPr>
        <xdr:cNvGrpSpPr>
          <a:grpSpLocks/>
        </xdr:cNvGrpSpPr>
      </xdr:nvGrpSpPr>
      <xdr:grpSpPr>
        <a:xfrm>
          <a:off x="656167" y="877077"/>
          <a:ext cx="7713980" cy="4310651"/>
          <a:chOff x="561801" y="438343"/>
          <a:chExt cx="7525573" cy="4146755"/>
        </a:xfrm>
      </xdr:grpSpPr>
      <xdr:grpSp>
        <xdr:nvGrpSpPr>
          <xdr:cNvPr id="14" name="グループ化 27">
            <a:extLst>
              <a:ext uri="{FF2B5EF4-FFF2-40B4-BE49-F238E27FC236}">
                <a16:creationId xmlns:a16="http://schemas.microsoft.com/office/drawing/2014/main" id="{76A29A81-DD56-48E8-AEBC-B4E5193B1DB3}"/>
              </a:ext>
            </a:extLst>
          </xdr:cNvPr>
          <xdr:cNvGrpSpPr>
            <a:grpSpLocks/>
          </xdr:cNvGrpSpPr>
        </xdr:nvGrpSpPr>
        <xdr:grpSpPr>
          <a:xfrm>
            <a:off x="561801" y="438343"/>
            <a:ext cx="7525573" cy="4146755"/>
            <a:chOff x="512641" y="438343"/>
            <a:chExt cx="7525573" cy="4146755"/>
          </a:xfrm>
        </xdr:grpSpPr>
        <xdr:sp macro="" textlink="" fLocksText="0">
          <xdr:nvSpPr>
            <xdr:cNvPr id="17" name="正方形/長方形 4">
              <a:extLst>
                <a:ext uri="{FF2B5EF4-FFF2-40B4-BE49-F238E27FC236}">
                  <a16:creationId xmlns:a16="http://schemas.microsoft.com/office/drawing/2014/main" id="{140363DE-5FD0-4CE5-ADAC-90928B256E31}"/>
                </a:ext>
              </a:extLst>
            </xdr:cNvPr>
            <xdr:cNvSpPr/>
          </xdr:nvSpPr>
          <xdr:spPr bwMode="auto">
            <a:xfrm>
              <a:off x="1552527" y="1891843"/>
              <a:ext cx="768972" cy="2101120"/>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EE02A23D-44D4-447A-93A5-873D33AE60F4}"/>
                </a:ext>
              </a:extLst>
            </xdr:cNvPr>
            <xdr:cNvSpPr/>
          </xdr:nvSpPr>
          <xdr:spPr bwMode="auto">
            <a:xfrm>
              <a:off x="6438204" y="1606143"/>
              <a:ext cx="796641" cy="237583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D52767B6-ACA7-4E35-BFC8-FAC31C025A03}"/>
                </a:ext>
              </a:extLst>
            </xdr:cNvPr>
            <xdr:cNvSpPr txBox="1"/>
          </xdr:nvSpPr>
          <xdr:spPr>
            <a:xfrm>
              <a:off x="1114850" y="4008562"/>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FY24Q3
9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81F3584-C0D5-4CF1-A466-AD6929FFA0EA}"/>
                </a:ext>
              </a:extLst>
            </xdr:cNvPr>
            <xdr:cNvSpPr txBox="1"/>
          </xdr:nvSpPr>
          <xdr:spPr>
            <a:xfrm>
              <a:off x="5960043" y="4015819"/>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FY25Q3</a:t>
              </a:r>
            </a:p>
            <a:p>
              <a:pPr>
                <a:lnSpc>
                  <a:spcPct val="70000"/>
                </a:lnSpc>
                <a:spcBef>
                  <a:spcPct val="0"/>
                </a:spcBef>
              </a:pPr>
              <a:r>
                <a:rPr lang="en-US" altLang="ja-JP" b="1">
                  <a:latin typeface="Meiryo UI" pitchFamily="50" charset="-128"/>
                  <a:ea typeface="Meiryo UI" pitchFamily="50" charset="-128"/>
                  <a:cs typeface="Meiryo UI" pitchFamily="50" charset="-128"/>
                </a:rPr>
                <a:t>9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8BC7505B-1A2E-4313-ADC1-350A0A20CF7A}"/>
                </a:ext>
              </a:extLst>
            </xdr:cNvPr>
            <xdr:cNvSpPr txBox="1"/>
          </xdr:nvSpPr>
          <xdr:spPr>
            <a:xfrm>
              <a:off x="1301254" y="1462979"/>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176,883</a:t>
              </a:r>
            </a:p>
          </xdr:txBody>
        </xdr:sp>
        <xdr:sp macro="" textlink="" fLocksText="0">
          <xdr:nvSpPr>
            <xdr:cNvPr id="23" name="正方形/長方形 10">
              <a:extLst>
                <a:ext uri="{FF2B5EF4-FFF2-40B4-BE49-F238E27FC236}">
                  <a16:creationId xmlns:a16="http://schemas.microsoft.com/office/drawing/2014/main" id="{BF7CE9BA-71F6-4AC6-BC39-9BE0AF2F4DAD}"/>
                </a:ext>
              </a:extLst>
            </xdr:cNvPr>
            <xdr:cNvSpPr/>
          </xdr:nvSpPr>
          <xdr:spPr bwMode="auto">
            <a:xfrm>
              <a:off x="2712386" y="1653288"/>
              <a:ext cx="930018" cy="21706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27A46EDB-3B13-4919-BFBD-14C0562A6409}"/>
                </a:ext>
              </a:extLst>
            </xdr:cNvPr>
            <xdr:cNvSpPr/>
          </xdr:nvSpPr>
          <xdr:spPr bwMode="auto">
            <a:xfrm flipV="1">
              <a:off x="3969531" y="1645294"/>
              <a:ext cx="929522" cy="6919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EE5DC034-85CD-4173-89F4-F70B1C7FFDAA}"/>
                </a:ext>
              </a:extLst>
            </xdr:cNvPr>
            <xdr:cNvSpPr txBox="1"/>
          </xdr:nvSpPr>
          <xdr:spPr>
            <a:xfrm>
              <a:off x="5109738" y="1172654"/>
              <a:ext cx="10627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+2,123</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(+12.9%)</a:t>
              </a:r>
            </a:p>
          </xdr:txBody>
        </xdr:sp>
        <xdr:sp macro="" textlink="">
          <xdr:nvSpPr>
            <xdr:cNvPr id="26" name="テキスト ボックス 17">
              <a:extLst>
                <a:ext uri="{FF2B5EF4-FFF2-40B4-BE49-F238E27FC236}">
                  <a16:creationId xmlns:a16="http://schemas.microsoft.com/office/drawing/2014/main" id="{5CCA9C2C-E4A2-4705-A856-2C92715796B8}"/>
                </a:ext>
              </a:extLst>
            </xdr:cNvPr>
            <xdr:cNvSpPr txBox="1"/>
          </xdr:nvSpPr>
          <xdr:spPr>
            <a:xfrm>
              <a:off x="2646370" y="1227819"/>
              <a:ext cx="1091614"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+14,414</a:t>
              </a:r>
            </a:p>
            <a:p>
              <a:pPr>
                <a:lnSpc>
                  <a:spcPct val="60000"/>
                </a:lnSpc>
                <a:spcBef>
                  <a:spcPct val="0"/>
                </a:spcBef>
              </a:pPr>
              <a:r>
                <a:rPr lang="en-US" altLang="ja-JP" sz="1400" b="0">
                  <a:latin typeface="Meiryo UI" pitchFamily="50" charset="-128"/>
                  <a:ea typeface="Meiryo UI" pitchFamily="50" charset="-128"/>
                  <a:cs typeface="Meiryo UI" pitchFamily="50" charset="-128"/>
                </a:rPr>
                <a:t>(+9.7%)</a:t>
              </a:r>
            </a:p>
          </xdr:txBody>
        </xdr:sp>
        <xdr:sp macro="" textlink="" fLocksText="0">
          <xdr:nvSpPr>
            <xdr:cNvPr id="27" name="フローチャート : せん孔テープ 22">
              <a:extLst>
                <a:ext uri="{FF2B5EF4-FFF2-40B4-BE49-F238E27FC236}">
                  <a16:creationId xmlns:a16="http://schemas.microsoft.com/office/drawing/2014/main" id="{0486BF94-E8AA-4664-968B-7B519FCF6015}"/>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551853C2-2CF2-478B-83E1-8B926FDBAC04}"/>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2FF5496D-E84D-4046-BAE5-67B729C22173}"/>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+16,009</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(+9.1%)</a:t>
              </a:r>
            </a:p>
          </xdr:txBody>
        </xdr:sp>
        <xdr:sp macro="" textlink="">
          <xdr:nvSpPr>
            <xdr:cNvPr id="30" name="テキスト ボックス 25">
              <a:extLst>
                <a:ext uri="{FF2B5EF4-FFF2-40B4-BE49-F238E27FC236}">
                  <a16:creationId xmlns:a16="http://schemas.microsoft.com/office/drawing/2014/main" id="{0A616DC9-A6A7-4352-82A0-5734D4E755DE}"/>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F82CA224-F30A-4901-8607-F667E88119A1}"/>
                </a:ext>
              </a:extLst>
            </xdr:cNvPr>
            <xdr:cNvSpPr txBox="1"/>
          </xdr:nvSpPr>
          <xdr:spPr>
            <a:xfrm>
              <a:off x="3895685" y="1214825"/>
              <a:ext cx="10546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b="0">
                  <a:solidFill>
                    <a:schemeClr val="tx1"/>
                  </a:solidFill>
                  <a:latin typeface="Meiryo UI" pitchFamily="50" charset="-128"/>
                  <a:ea typeface="Meiryo UI" pitchFamily="50" charset="-128"/>
                  <a:cs typeface="Meiryo UI" pitchFamily="50" charset="-128"/>
                </a:rPr>
                <a:t>-528</a:t>
              </a:r>
            </a:p>
            <a:p>
              <a:pPr algn="ctr">
                <a:lnSpc>
                  <a:spcPct val="60000"/>
                </a:lnSpc>
                <a:spcBef>
                  <a:spcPct val="0"/>
                </a:spcBef>
              </a:pPr>
              <a:r>
                <a:rPr lang="en-US" altLang="ja-JP" sz="1400" b="0">
                  <a:solidFill>
                    <a:schemeClr val="tx1"/>
                  </a:solidFill>
                  <a:latin typeface="Meiryo UI" pitchFamily="50" charset="-128"/>
                  <a:ea typeface="Meiryo UI" pitchFamily="50" charset="-128"/>
                  <a:cs typeface="Meiryo UI" pitchFamily="50" charset="-128"/>
                </a:rPr>
                <a:t>(-4.5%)</a:t>
              </a:r>
            </a:p>
          </xdr:txBody>
        </xdr:sp>
        <xdr:sp macro="" textlink="">
          <xdr:nvSpPr>
            <xdr:cNvPr id="32" name="テキスト ボックス 49">
              <a:extLst>
                <a:ext uri="{FF2B5EF4-FFF2-40B4-BE49-F238E27FC236}">
                  <a16:creationId xmlns:a16="http://schemas.microsoft.com/office/drawing/2014/main" id="{CE86BD09-1C22-4A3C-9360-6F50CC0AFBE3}"/>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984DE4DD-B966-4386-B84D-5773FDCCD801}"/>
                </a:ext>
              </a:extLst>
            </xdr:cNvPr>
            <xdr:cNvSpPr txBox="1">
              <a:spLocks noChangeArrowheads="1"/>
            </xdr:cNvSpPr>
          </xdr:nvSpPr>
          <xdr:spPr bwMode="auto">
            <a:xfrm>
              <a:off x="5258202" y="163231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6053F0EF-112B-469A-9CA2-F2502487071F}"/>
                </a:ext>
              </a:extLst>
            </xdr:cNvPr>
            <xdr:cNvSpPr txBox="1">
              <a:spLocks noChangeArrowheads="1"/>
            </xdr:cNvSpPr>
          </xdr:nvSpPr>
          <xdr:spPr bwMode="auto">
            <a:xfrm>
              <a:off x="4000290" y="1706387"/>
              <a:ext cx="878766" cy="684204"/>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xdr:txBody>
        </xdr:sp>
        <xdr:sp macro="" textlink="" fLocksText="0">
          <xdr:nvSpPr>
            <xdr:cNvPr id="35" name="正方形/長方形 26">
              <a:extLst>
                <a:ext uri="{FF2B5EF4-FFF2-40B4-BE49-F238E27FC236}">
                  <a16:creationId xmlns:a16="http://schemas.microsoft.com/office/drawing/2014/main" id="{CC43A99C-16A1-47F8-969D-E0B2C02BED56}"/>
                </a:ext>
              </a:extLst>
            </xdr:cNvPr>
            <xdr:cNvSpPr/>
          </xdr:nvSpPr>
          <xdr:spPr bwMode="auto">
            <a:xfrm>
              <a:off x="5163404" y="1598452"/>
              <a:ext cx="929522" cy="68625"/>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A9E75A4C-5FFE-49FE-9588-D04E45D3FE67}"/>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B8B0D413-40F9-493C-BBB4-66EF6A7D10B6}"/>
              </a:ext>
            </a:extLst>
          </xdr:cNvPr>
          <xdr:cNvSpPr txBox="1"/>
        </xdr:nvSpPr>
        <xdr:spPr>
          <a:xfrm>
            <a:off x="6282671" y="1183817"/>
            <a:ext cx="1240770" cy="507711"/>
          </a:xfrm>
          <a:prstGeom prst="rect">
            <a:avLst/>
          </a:prstGeom>
          <a:noFill/>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192,892</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3E5A5E90-A8D5-4EE4-AD92-E892F51D0BD6}"/>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EE331A5D-9B76-45EF-8FBD-1152022D783F}"/>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94078690-4635-468E-87CD-975031F8F12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4214A4C4-1279-4007-9992-C5E27867C3F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586C4512-B64C-4B73-A66F-29B7DD5E367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B25D2F8-2758-445E-BCFE-D99C8CCE3C3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ED108F12-4E03-49E9-A75E-A727B65F6296}"/>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8BA34E47-85D0-4F34-9108-C839FE1F81B2}"/>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527E7CA2-24F0-40FA-BF20-E2603DA1B627}"/>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7004BDDF-182E-4FFF-B094-F3E7F8A054E5}"/>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81515</xdr:rowOff>
    </xdr:to>
    <xdr:grpSp>
      <xdr:nvGrpSpPr>
        <xdr:cNvPr id="14" name="グループ化 23">
          <a:extLst>
            <a:ext uri="{FF2B5EF4-FFF2-40B4-BE49-F238E27FC236}">
              <a16:creationId xmlns:a16="http://schemas.microsoft.com/office/drawing/2014/main" id="{8A2FAB31-C0A9-4B3C-9232-E2C2E6C240E2}"/>
            </a:ext>
          </a:extLst>
        </xdr:cNvPr>
        <xdr:cNvGrpSpPr>
          <a:grpSpLocks/>
        </xdr:cNvGrpSpPr>
      </xdr:nvGrpSpPr>
      <xdr:grpSpPr>
        <a:xfrm>
          <a:off x="277812" y="487045"/>
          <a:ext cx="8384021" cy="4595095"/>
          <a:chOff x="190005" y="202199"/>
          <a:chExt cx="8752114" cy="4563520"/>
        </a:xfrm>
      </xdr:grpSpPr>
      <xdr:sp macro="" textlink="" fLocksText="0">
        <xdr:nvSpPr>
          <xdr:cNvPr id="16" name="正方形/長方形 4">
            <a:extLst>
              <a:ext uri="{FF2B5EF4-FFF2-40B4-BE49-F238E27FC236}">
                <a16:creationId xmlns:a16="http://schemas.microsoft.com/office/drawing/2014/main" id="{F4CCD2E6-8A49-4623-8242-2EDD06814228}"/>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94,481</a:t>
            </a:r>
          </a:p>
        </xdr:txBody>
      </xdr:sp>
      <xdr:sp macro="" textlink="" fLocksText="0">
        <xdr:nvSpPr>
          <xdr:cNvPr id="17" name="正方形/長方形 7">
            <a:extLst>
              <a:ext uri="{FF2B5EF4-FFF2-40B4-BE49-F238E27FC236}">
                <a16:creationId xmlns:a16="http://schemas.microsoft.com/office/drawing/2014/main" id="{1CF13251-FC8F-454E-A1B0-3D59DC971595}"/>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24,695</a:t>
            </a:r>
          </a:p>
        </xdr:txBody>
      </xdr:sp>
      <xdr:sp macro="" textlink="" fLocksText="0">
        <xdr:nvSpPr>
          <xdr:cNvPr id="18" name="正方形/長方形 8">
            <a:extLst>
              <a:ext uri="{FF2B5EF4-FFF2-40B4-BE49-F238E27FC236}">
                <a16:creationId xmlns:a16="http://schemas.microsoft.com/office/drawing/2014/main" id="{A451FE9C-3318-44B0-A668-367BD74EC24A}"/>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57,706</a:t>
            </a:r>
          </a:p>
        </xdr:txBody>
      </xdr:sp>
      <xdr:sp macro="" textlink="" fLocksText="0">
        <xdr:nvSpPr>
          <xdr:cNvPr id="19" name="正方形/長方形 9">
            <a:extLst>
              <a:ext uri="{FF2B5EF4-FFF2-40B4-BE49-F238E27FC236}">
                <a16:creationId xmlns:a16="http://schemas.microsoft.com/office/drawing/2014/main" id="{5F211300-4A18-4574-9642-86401784B12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103,637</a:t>
            </a:r>
          </a:p>
        </xdr:txBody>
      </xdr:sp>
      <xdr:sp macro="" textlink="" fLocksText="0">
        <xdr:nvSpPr>
          <xdr:cNvPr id="20" name="正方形/長方形 10">
            <a:extLst>
              <a:ext uri="{FF2B5EF4-FFF2-40B4-BE49-F238E27FC236}">
                <a16:creationId xmlns:a16="http://schemas.microsoft.com/office/drawing/2014/main" id="{D31EF9FC-EEA7-44CB-B0B1-20BE900DF0B9}"/>
              </a:ext>
            </a:extLst>
          </xdr:cNvPr>
          <xdr:cNvSpPr/>
        </xdr:nvSpPr>
        <xdr:spPr bwMode="auto">
          <a:xfrm>
            <a:off x="6686461" y="1619870"/>
            <a:ext cx="1139329" cy="831403"/>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25,034</a:t>
            </a:r>
          </a:p>
        </xdr:txBody>
      </xdr:sp>
      <xdr:sp macro="" textlink="" fLocksText="0">
        <xdr:nvSpPr>
          <xdr:cNvPr id="21" name="正方形/長方形 11">
            <a:extLst>
              <a:ext uri="{FF2B5EF4-FFF2-40B4-BE49-F238E27FC236}">
                <a16:creationId xmlns:a16="http://schemas.microsoft.com/office/drawing/2014/main" id="{AC227158-F57D-4E16-BD9D-8A0460D997C6}"/>
              </a:ext>
            </a:extLst>
          </xdr:cNvPr>
          <xdr:cNvSpPr/>
        </xdr:nvSpPr>
        <xdr:spPr bwMode="auto">
          <a:xfrm>
            <a:off x="6683992" y="719561"/>
            <a:ext cx="1139329" cy="90661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64,219</a:t>
            </a:r>
          </a:p>
        </xdr:txBody>
      </xdr:sp>
      <xdr:sp macro="" textlink="" fLocksText="0">
        <xdr:nvSpPr>
          <xdr:cNvPr id="22" name="正方形/長方形 12">
            <a:extLst>
              <a:ext uri="{FF2B5EF4-FFF2-40B4-BE49-F238E27FC236}">
                <a16:creationId xmlns:a16="http://schemas.microsoft.com/office/drawing/2014/main" id="{5E82AB40-1725-4A5D-885B-98791980D2CB}"/>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176,883</a:t>
            </a:r>
          </a:p>
        </xdr:txBody>
      </xdr:sp>
      <xdr:sp macro="" textlink="" fLocksText="0">
        <xdr:nvSpPr>
          <xdr:cNvPr id="23" name="正方形/長方形 13">
            <a:extLst>
              <a:ext uri="{FF2B5EF4-FFF2-40B4-BE49-F238E27FC236}">
                <a16:creationId xmlns:a16="http://schemas.microsoft.com/office/drawing/2014/main" id="{9B50063B-04B3-4622-BC80-0C163F434C3D}"/>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192,892</a:t>
            </a:r>
          </a:p>
        </xdr:txBody>
      </xdr:sp>
      <xdr:cxnSp macro="">
        <xdr:nvCxnSpPr>
          <xdr:cNvPr id="24" name="直線コネクタ 14">
            <a:extLst>
              <a:ext uri="{FF2B5EF4-FFF2-40B4-BE49-F238E27FC236}">
                <a16:creationId xmlns:a16="http://schemas.microsoft.com/office/drawing/2014/main" id="{91B0E0D1-311F-43EB-A6BA-897B608CC258}"/>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1C7AC633-5CA0-4BE7-A458-F4EB598EC8B9}"/>
              </a:ext>
            </a:extLst>
          </xdr:cNvPr>
          <xdr:cNvCxnSpPr/>
        </xdr:nvCxnSpPr>
        <xdr:spPr bwMode="auto">
          <a:xfrm flipV="1">
            <a:off x="2369228" y="1632484"/>
            <a:ext cx="4312077" cy="309011"/>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DFD10641-3BE9-4528-9A83-39B3D8D7BAA0}"/>
              </a:ext>
            </a:extLst>
          </xdr:cNvPr>
          <xdr:cNvSpPr txBox="1"/>
        </xdr:nvSpPr>
        <xdr:spPr>
          <a:xfrm>
            <a:off x="2754907" y="1733385"/>
            <a:ext cx="3619833" cy="93538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+339 (+1.4%)</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+554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r>
              <a:rPr lang="en-US" altLang="ja-JP" sz="1100" baseline="0">
                <a:latin typeface="Meiryo UI" pitchFamily="50" charset="-128"/>
                <a:ea typeface="Meiryo UI" pitchFamily="50" charset="-128"/>
                <a:cs typeface="Meiryo UI" pitchFamily="50" charset="-128"/>
              </a:rPr>
              <a:t> </a:t>
            </a:r>
          </a:p>
          <a:p>
            <a:pPr algn="l">
              <a:lnSpc>
                <a:spcPct val="70000"/>
              </a:lnSpc>
              <a:spcBef>
                <a:spcPct val="0"/>
              </a:spcBef>
            </a:pPr>
            <a:r>
              <a:rPr lang="en-US" altLang="ja-JP" sz="1100" baseline="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+106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-109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xdr:txBody>
      </xdr:sp>
      <xdr:cxnSp macro="">
        <xdr:nvCxnSpPr>
          <xdr:cNvPr id="27" name="直線コネクタ 17">
            <a:extLst>
              <a:ext uri="{FF2B5EF4-FFF2-40B4-BE49-F238E27FC236}">
                <a16:creationId xmlns:a16="http://schemas.microsoft.com/office/drawing/2014/main" id="{206CDFD9-8D0A-4534-AB77-EC20422EEA49}"/>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3B6F63DB-742B-455C-ACE7-7C5E21355AAD}"/>
              </a:ext>
            </a:extLst>
          </xdr:cNvPr>
          <xdr:cNvSpPr txBox="1"/>
        </xdr:nvSpPr>
        <xdr:spPr>
          <a:xfrm>
            <a:off x="3065929" y="1070133"/>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+6,513 </a:t>
            </a:r>
            <a:r>
              <a:rPr lang="en-US" altLang="ja-JP" sz="1400" b="0">
                <a:latin typeface="Meiryo UI" pitchFamily="50" charset="-128"/>
                <a:ea typeface="Meiryo UI" pitchFamily="50" charset="-128"/>
                <a:cs typeface="Meiryo UI" pitchFamily="50" charset="-128"/>
              </a:rPr>
              <a:t>(+11.3%)</a:t>
            </a:r>
          </a:p>
        </xdr:txBody>
      </xdr:sp>
      <xdr:sp macro="" textlink="">
        <xdr:nvSpPr>
          <xdr:cNvPr id="29" name="テキスト ボックス 19">
            <a:extLst>
              <a:ext uri="{FF2B5EF4-FFF2-40B4-BE49-F238E27FC236}">
                <a16:creationId xmlns:a16="http://schemas.microsoft.com/office/drawing/2014/main" id="{8A040BF1-137F-4FA4-A5D0-3F1E7EB6B4F9}"/>
              </a:ext>
            </a:extLst>
          </xdr:cNvPr>
          <xdr:cNvSpPr txBox="1"/>
        </xdr:nvSpPr>
        <xdr:spPr>
          <a:xfrm>
            <a:off x="699838" y="4080657"/>
            <a:ext cx="1461518"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FY24Q3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94E2025D-955C-4E43-8003-0CD537E98DB7}"/>
              </a:ext>
            </a:extLst>
          </xdr:cNvPr>
          <xdr:cNvSpPr txBox="1"/>
        </xdr:nvSpPr>
        <xdr:spPr>
          <a:xfrm>
            <a:off x="7021752" y="4087914"/>
            <a:ext cx="1385043"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FY25Q3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99F8873D-4AD3-4DBA-A5E5-104EB86552B2}"/>
              </a:ext>
            </a:extLst>
          </xdr:cNvPr>
          <xdr:cNvSpPr txBox="1"/>
        </xdr:nvSpPr>
        <xdr:spPr>
          <a:xfrm>
            <a:off x="2662028" y="2799159"/>
            <a:ext cx="3828508" cy="1168256"/>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+9,156</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(+9.7%)</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+8,103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ja-JP" altLang="en-US"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+627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 </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-396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+594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                   </a:t>
            </a:r>
          </a:p>
        </xdr:txBody>
      </xdr:sp>
      <xdr:sp macro="" textlink="">
        <xdr:nvSpPr>
          <xdr:cNvPr id="32" name="テキスト ボックス 28">
            <a:extLst>
              <a:ext uri="{FF2B5EF4-FFF2-40B4-BE49-F238E27FC236}">
                <a16:creationId xmlns:a16="http://schemas.microsoft.com/office/drawing/2014/main" id="{4CF56F27-F399-4BC1-8F87-0EC9945CFEB1}"/>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88FB93A2-5D83-43C3-AB8C-834E139B993B}"/>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25" customHeight="1"/>
  <cols>
    <col min="1" max="1" width="5.08984375" style="29" customWidth="1"/>
    <col min="2" max="16384" width="9" style="29"/>
  </cols>
  <sheetData>
    <row r="1" spans="1:17" ht="20.25" customHeight="1">
      <c r="A1" s="53"/>
      <c r="B1" s="53"/>
      <c r="C1" s="53"/>
      <c r="D1" s="53"/>
      <c r="E1" s="53"/>
      <c r="F1" s="53"/>
      <c r="G1" s="53"/>
      <c r="H1" s="53"/>
      <c r="I1" s="53"/>
      <c r="J1" s="53"/>
      <c r="K1" s="53"/>
      <c r="L1" s="53"/>
      <c r="M1" s="53"/>
      <c r="N1" s="53"/>
      <c r="O1" s="53"/>
      <c r="P1" s="53"/>
      <c r="Q1" s="53"/>
    </row>
    <row r="2" spans="1:17" ht="20.25" customHeight="1">
      <c r="A2" s="53"/>
      <c r="B2" s="53"/>
      <c r="C2" s="53"/>
      <c r="D2" s="53"/>
      <c r="E2" s="53"/>
      <c r="F2" s="53"/>
      <c r="G2" s="53"/>
      <c r="H2" s="53"/>
      <c r="I2" s="53"/>
      <c r="J2" s="53"/>
      <c r="K2" s="53"/>
      <c r="L2" s="53"/>
      <c r="M2" s="53"/>
      <c r="N2" s="53"/>
      <c r="O2" s="53"/>
      <c r="P2" s="53"/>
      <c r="Q2" s="53"/>
    </row>
    <row r="3" spans="1:17" ht="20.25" customHeight="1">
      <c r="A3" s="53"/>
      <c r="B3" s="53"/>
      <c r="C3" s="53"/>
      <c r="D3" s="53"/>
      <c r="E3" s="53"/>
      <c r="F3" s="53"/>
      <c r="G3" s="53"/>
      <c r="H3" s="53"/>
      <c r="I3" s="53"/>
      <c r="J3" s="53"/>
      <c r="K3" s="53"/>
      <c r="L3" s="53"/>
      <c r="M3" s="53"/>
      <c r="N3" s="53"/>
      <c r="O3" s="53"/>
      <c r="P3" s="53"/>
      <c r="Q3" s="53"/>
    </row>
    <row r="4" spans="1:17" ht="20.25" customHeight="1">
      <c r="A4" s="53"/>
      <c r="B4" s="53"/>
      <c r="C4" s="53"/>
      <c r="D4" s="53"/>
      <c r="E4" s="53"/>
      <c r="F4" s="53"/>
      <c r="G4" s="53"/>
      <c r="H4" s="53"/>
      <c r="I4" s="53"/>
      <c r="J4" s="53"/>
      <c r="K4" s="53"/>
      <c r="L4" s="53"/>
      <c r="M4" s="53"/>
      <c r="N4" s="53"/>
      <c r="O4" s="53"/>
      <c r="P4" s="53"/>
      <c r="Q4" s="53"/>
    </row>
    <row r="5" spans="1:17" ht="20.25" customHeight="1">
      <c r="A5" s="53"/>
      <c r="B5" s="53"/>
      <c r="C5" s="53"/>
      <c r="D5" s="53"/>
      <c r="E5" s="53"/>
      <c r="F5" s="53"/>
      <c r="G5" s="53"/>
      <c r="H5" s="53"/>
      <c r="I5" s="53"/>
      <c r="J5" s="53"/>
      <c r="K5" s="53"/>
      <c r="L5" s="53"/>
      <c r="M5" s="53"/>
      <c r="N5" s="53"/>
      <c r="O5" s="53"/>
      <c r="P5" s="53"/>
      <c r="Q5" s="53"/>
    </row>
    <row r="6" spans="1:17" ht="22">
      <c r="A6" s="53"/>
      <c r="B6" s="486" t="s">
        <v>252</v>
      </c>
      <c r="C6" s="486"/>
      <c r="D6" s="486"/>
      <c r="E6" s="486"/>
      <c r="F6" s="486"/>
      <c r="G6" s="486"/>
      <c r="H6" s="486"/>
      <c r="I6" s="486"/>
      <c r="J6" s="486"/>
      <c r="K6" s="486"/>
      <c r="L6" s="486"/>
      <c r="M6" s="486"/>
      <c r="N6" s="486"/>
      <c r="O6" s="486"/>
      <c r="P6" s="486"/>
      <c r="Q6" s="53"/>
    </row>
    <row r="7" spans="1:17" ht="19.5">
      <c r="A7" s="53"/>
      <c r="B7" s="487" t="s">
        <v>253</v>
      </c>
      <c r="C7" s="487"/>
      <c r="D7" s="487"/>
      <c r="E7" s="487"/>
      <c r="F7" s="487"/>
      <c r="G7" s="487"/>
      <c r="H7" s="487"/>
      <c r="I7" s="487"/>
      <c r="J7" s="487"/>
      <c r="K7" s="487"/>
      <c r="L7" s="487"/>
      <c r="M7" s="487"/>
      <c r="N7" s="487"/>
      <c r="O7" s="487"/>
      <c r="P7" s="487"/>
      <c r="Q7" s="53"/>
    </row>
    <row r="8" spans="1:17" ht="19.5">
      <c r="A8" s="53"/>
      <c r="B8" s="487" t="s">
        <v>151</v>
      </c>
      <c r="C8" s="487"/>
      <c r="D8" s="487"/>
      <c r="E8" s="487"/>
      <c r="F8" s="487"/>
      <c r="G8" s="487"/>
      <c r="H8" s="487"/>
      <c r="I8" s="487"/>
      <c r="J8" s="487"/>
      <c r="K8" s="487"/>
      <c r="L8" s="487"/>
      <c r="M8" s="487"/>
      <c r="N8" s="487"/>
      <c r="O8" s="487"/>
      <c r="P8" s="487"/>
      <c r="Q8" s="53"/>
    </row>
    <row r="9" spans="1:17" ht="21" customHeight="1">
      <c r="A9" s="53"/>
      <c r="B9" s="488">
        <v>45737</v>
      </c>
      <c r="C9" s="488"/>
      <c r="D9" s="488"/>
      <c r="E9" s="488"/>
      <c r="F9" s="488"/>
      <c r="G9" s="488"/>
      <c r="H9" s="488"/>
      <c r="I9" s="488"/>
      <c r="J9" s="488"/>
      <c r="K9" s="488"/>
      <c r="L9" s="488"/>
      <c r="M9" s="488"/>
      <c r="N9" s="488"/>
      <c r="O9" s="488"/>
      <c r="P9" s="488"/>
      <c r="Q9" s="53"/>
    </row>
    <row r="10" spans="1:17" ht="20.25" customHeight="1">
      <c r="A10" s="53"/>
      <c r="B10" s="53"/>
      <c r="C10" s="53"/>
      <c r="D10" s="53"/>
      <c r="E10" s="53"/>
      <c r="F10" s="53"/>
      <c r="G10" s="53"/>
      <c r="H10" s="53"/>
      <c r="I10" s="53"/>
      <c r="J10" s="53"/>
      <c r="K10" s="53"/>
      <c r="L10" s="53"/>
      <c r="M10" s="53"/>
      <c r="N10" s="53"/>
      <c r="O10" s="53"/>
      <c r="P10" s="53"/>
      <c r="Q10" s="53"/>
    </row>
    <row r="11" spans="1:17" s="30" customFormat="1" ht="23" customHeight="1">
      <c r="A11" s="54"/>
      <c r="B11" s="55" t="s">
        <v>83</v>
      </c>
      <c r="C11" s="54" t="s">
        <v>105</v>
      </c>
      <c r="D11" s="54"/>
      <c r="E11" s="54"/>
      <c r="F11" s="54"/>
      <c r="G11" s="54"/>
      <c r="H11" s="56"/>
      <c r="I11" s="54"/>
      <c r="J11" s="55"/>
      <c r="K11" s="54"/>
      <c r="L11" s="54"/>
      <c r="M11" s="54"/>
      <c r="N11" s="54"/>
      <c r="O11" s="54"/>
      <c r="P11" s="54"/>
      <c r="Q11" s="54"/>
    </row>
    <row r="12" spans="1:17" s="30" customFormat="1" ht="23" customHeight="1">
      <c r="A12" s="54"/>
      <c r="B12" s="55" t="s">
        <v>79</v>
      </c>
      <c r="C12" s="54" t="s">
        <v>37</v>
      </c>
      <c r="D12" s="54"/>
      <c r="E12" s="54"/>
      <c r="F12" s="54"/>
      <c r="G12" s="54"/>
      <c r="H12" s="56"/>
      <c r="I12" s="54"/>
      <c r="J12" s="55"/>
      <c r="K12" s="54"/>
      <c r="L12" s="54"/>
      <c r="M12" s="54"/>
      <c r="N12" s="54"/>
      <c r="O12" s="54"/>
      <c r="P12" s="54"/>
      <c r="Q12" s="54"/>
    </row>
    <row r="13" spans="1:17" s="30" customFormat="1" ht="23" customHeight="1">
      <c r="A13" s="54"/>
      <c r="B13" s="55"/>
      <c r="C13" s="54"/>
      <c r="D13" s="54"/>
      <c r="E13" s="54"/>
      <c r="F13" s="54"/>
      <c r="G13" s="54"/>
      <c r="H13" s="56"/>
      <c r="I13" s="54"/>
      <c r="J13" s="55"/>
      <c r="K13" s="54"/>
      <c r="L13" s="54"/>
      <c r="M13" s="54"/>
      <c r="N13" s="54"/>
      <c r="O13" s="54"/>
      <c r="P13" s="54"/>
      <c r="Q13" s="54"/>
    </row>
    <row r="14" spans="1:17" s="30" customFormat="1" ht="23" customHeight="1">
      <c r="A14" s="54"/>
      <c r="B14" s="55"/>
      <c r="C14" s="54"/>
      <c r="D14" s="54"/>
      <c r="E14" s="54"/>
      <c r="F14" s="54"/>
      <c r="G14" s="54"/>
      <c r="H14" s="56"/>
      <c r="I14" s="54"/>
      <c r="J14" s="55"/>
      <c r="K14" s="54"/>
      <c r="L14" s="54"/>
      <c r="M14" s="54"/>
      <c r="N14" s="54"/>
      <c r="O14" s="54"/>
      <c r="P14" s="54"/>
      <c r="Q14" s="54"/>
    </row>
    <row r="15" spans="1:17" s="30" customFormat="1" ht="23" customHeight="1">
      <c r="A15" s="54"/>
      <c r="B15" s="55"/>
      <c r="C15" s="54"/>
      <c r="D15" s="54"/>
      <c r="E15" s="54"/>
      <c r="F15" s="54"/>
      <c r="G15" s="54"/>
      <c r="H15" s="56"/>
      <c r="I15" s="54"/>
      <c r="J15" s="55"/>
      <c r="K15" s="54"/>
      <c r="L15" s="54"/>
      <c r="M15" s="54"/>
      <c r="N15" s="54"/>
      <c r="O15" s="54"/>
      <c r="P15" s="54"/>
      <c r="Q15" s="54"/>
    </row>
    <row r="16" spans="1:17" s="30" customFormat="1" ht="23" customHeight="1">
      <c r="A16" s="54"/>
      <c r="B16" s="55"/>
      <c r="C16" s="54"/>
      <c r="D16" s="54"/>
      <c r="E16" s="54"/>
      <c r="F16" s="54"/>
      <c r="G16" s="54"/>
      <c r="H16" s="56"/>
      <c r="I16" s="54"/>
      <c r="J16" s="55"/>
      <c r="K16" s="54"/>
      <c r="L16" s="54"/>
      <c r="M16" s="54"/>
      <c r="N16" s="54"/>
      <c r="O16" s="54"/>
      <c r="P16" s="54"/>
      <c r="Q16" s="54"/>
    </row>
    <row r="17" spans="1:17" ht="20.25" customHeight="1">
      <c r="A17" s="53"/>
      <c r="B17" s="55"/>
      <c r="C17" s="54"/>
      <c r="D17" s="53"/>
      <c r="E17" s="53"/>
      <c r="F17" s="57"/>
      <c r="G17" s="53"/>
      <c r="H17" s="53"/>
      <c r="I17" s="53"/>
      <c r="J17" s="53"/>
      <c r="K17" s="53"/>
      <c r="L17" s="53"/>
      <c r="M17" s="53"/>
      <c r="N17" s="53"/>
      <c r="O17" s="53"/>
      <c r="P17" s="53"/>
      <c r="Q17" s="53"/>
    </row>
    <row r="18" spans="1:17" ht="22">
      <c r="A18" s="53"/>
      <c r="B18" s="58"/>
      <c r="C18" s="58"/>
      <c r="D18" s="58"/>
      <c r="E18" s="58"/>
      <c r="F18" s="58"/>
      <c r="G18" s="58"/>
      <c r="H18" s="58"/>
      <c r="I18" s="58"/>
      <c r="J18" s="58"/>
      <c r="K18" s="58"/>
      <c r="L18" s="58"/>
      <c r="M18" s="58"/>
      <c r="N18" s="58"/>
      <c r="O18" s="58"/>
      <c r="P18" s="58"/>
      <c r="Q18" s="53"/>
    </row>
    <row r="19" spans="1:17" ht="26.25" customHeight="1">
      <c r="A19" s="53"/>
      <c r="B19" s="486" t="s">
        <v>61</v>
      </c>
      <c r="C19" s="486"/>
      <c r="D19" s="486"/>
      <c r="E19" s="486"/>
      <c r="F19" s="486"/>
      <c r="G19" s="486"/>
      <c r="H19" s="486"/>
      <c r="I19" s="486"/>
      <c r="J19" s="486"/>
      <c r="K19" s="486"/>
      <c r="L19" s="486"/>
      <c r="M19" s="486"/>
      <c r="N19" s="486"/>
      <c r="O19" s="486"/>
      <c r="P19" s="486"/>
      <c r="Q19" s="53"/>
    </row>
    <row r="20" spans="1:17" ht="26.25" customHeight="1">
      <c r="A20" s="53"/>
      <c r="B20" s="59"/>
      <c r="C20" s="59"/>
      <c r="D20" s="59"/>
      <c r="E20" s="59"/>
      <c r="F20" s="59"/>
      <c r="G20" s="59"/>
      <c r="H20" s="59"/>
      <c r="I20" s="60" t="s">
        <v>78</v>
      </c>
      <c r="J20" s="59"/>
      <c r="K20" s="59"/>
      <c r="L20" s="59"/>
      <c r="M20" s="59"/>
      <c r="N20" s="59"/>
      <c r="O20" s="59"/>
      <c r="P20" s="59"/>
      <c r="Q20" s="53"/>
    </row>
    <row r="21" spans="1:17" ht="20.25" customHeight="1">
      <c r="A21" s="53"/>
      <c r="B21" s="53"/>
      <c r="C21" s="53"/>
      <c r="D21" s="53"/>
      <c r="E21" s="53"/>
      <c r="F21" s="53"/>
      <c r="G21" s="53"/>
      <c r="H21" s="53"/>
      <c r="I21" s="53"/>
      <c r="J21" s="53"/>
      <c r="K21" s="53"/>
      <c r="L21" s="53"/>
      <c r="M21" s="53"/>
      <c r="N21" s="53"/>
      <c r="O21" s="53"/>
      <c r="P21" s="53"/>
      <c r="Q21" s="53"/>
    </row>
    <row r="22" spans="1:17" ht="20.25" customHeight="1">
      <c r="A22" s="53"/>
      <c r="B22" s="53"/>
      <c r="C22" s="53"/>
      <c r="D22" s="53"/>
      <c r="E22" s="53"/>
      <c r="F22" s="53"/>
      <c r="G22" s="53"/>
      <c r="H22" s="53"/>
      <c r="I22" s="53"/>
      <c r="J22" s="53"/>
      <c r="K22" s="53"/>
      <c r="L22" s="53"/>
      <c r="M22" s="53"/>
      <c r="N22" s="53"/>
      <c r="O22" s="53"/>
      <c r="P22" s="53"/>
      <c r="Q22" s="53"/>
    </row>
    <row r="23" spans="1:17" ht="20.25" customHeight="1">
      <c r="A23" s="53"/>
      <c r="B23" s="53"/>
      <c r="C23" s="53"/>
      <c r="D23" s="53"/>
      <c r="E23" s="53"/>
      <c r="F23" s="53"/>
      <c r="G23" s="53"/>
      <c r="H23" s="53"/>
      <c r="I23" s="53"/>
      <c r="J23" s="53"/>
      <c r="K23" s="53"/>
      <c r="L23" s="53"/>
      <c r="M23" s="53"/>
      <c r="N23" s="53"/>
      <c r="O23" s="53"/>
      <c r="P23" s="53"/>
      <c r="Q23" s="53"/>
    </row>
    <row r="24" spans="1:17" ht="20.25" customHeight="1">
      <c r="A24" s="53"/>
      <c r="B24" s="53"/>
      <c r="C24" s="53"/>
      <c r="D24" s="53"/>
      <c r="E24" s="53"/>
      <c r="F24" s="53"/>
      <c r="G24" s="53"/>
      <c r="H24" s="53"/>
      <c r="I24" s="53"/>
      <c r="J24" s="53"/>
      <c r="K24" s="53"/>
      <c r="L24" s="53"/>
      <c r="M24" s="53"/>
      <c r="N24" s="53"/>
      <c r="O24" s="53"/>
      <c r="P24" s="53"/>
      <c r="Q24" s="53"/>
    </row>
    <row r="25" spans="1:17" ht="20.25" customHeight="1">
      <c r="A25" s="53"/>
      <c r="B25" s="53"/>
      <c r="C25" s="53"/>
      <c r="D25" s="53"/>
      <c r="E25" s="53"/>
      <c r="F25" s="53"/>
      <c r="G25" s="53"/>
      <c r="H25" s="53"/>
      <c r="I25" s="53"/>
      <c r="J25" s="53"/>
      <c r="K25" s="53"/>
      <c r="L25" s="53"/>
      <c r="M25" s="53"/>
      <c r="N25" s="53"/>
      <c r="O25" s="53"/>
      <c r="P25" s="53"/>
      <c r="Q25" s="53"/>
    </row>
    <row r="26" spans="1:17" ht="20.25" customHeight="1">
      <c r="A26" s="53"/>
      <c r="B26" s="53"/>
      <c r="C26" s="53"/>
      <c r="D26" s="53"/>
      <c r="E26" s="53"/>
      <c r="F26" s="53"/>
      <c r="G26" s="53"/>
      <c r="H26" s="53"/>
      <c r="I26" s="53"/>
      <c r="J26" s="53"/>
      <c r="K26" s="53"/>
      <c r="L26" s="53"/>
      <c r="M26" s="53"/>
      <c r="N26" s="53"/>
      <c r="O26" s="53"/>
      <c r="P26" s="53"/>
      <c r="Q26" s="53"/>
    </row>
    <row r="27" spans="1:17" ht="20.25" customHeight="1">
      <c r="A27" s="53"/>
      <c r="B27" s="53"/>
      <c r="C27" s="53"/>
      <c r="D27" s="53"/>
      <c r="E27" s="53"/>
      <c r="F27" s="53"/>
      <c r="G27" s="53"/>
      <c r="H27" s="53"/>
      <c r="I27" s="53"/>
      <c r="J27" s="53"/>
      <c r="K27" s="53"/>
      <c r="L27" s="53"/>
      <c r="M27" s="53"/>
      <c r="N27" s="53"/>
      <c r="O27" s="53"/>
      <c r="P27" s="53"/>
      <c r="Q27" s="53"/>
    </row>
    <row r="28" spans="1:17" ht="20.25" customHeight="1">
      <c r="A28" s="53"/>
      <c r="B28" s="53"/>
      <c r="C28" s="53"/>
      <c r="D28" s="53"/>
      <c r="E28" s="53"/>
      <c r="F28" s="53"/>
      <c r="G28" s="53"/>
      <c r="H28" s="53"/>
      <c r="I28" s="53"/>
      <c r="J28" s="53"/>
      <c r="K28" s="53"/>
      <c r="L28" s="53"/>
      <c r="M28" s="53"/>
      <c r="N28" s="53"/>
      <c r="O28" s="53"/>
      <c r="P28" s="53"/>
      <c r="Q28" s="53"/>
    </row>
    <row r="29" spans="1:17" ht="20.25" customHeight="1">
      <c r="A29" s="53"/>
      <c r="B29" s="53"/>
      <c r="C29" s="53"/>
      <c r="D29" s="53"/>
      <c r="E29" s="53"/>
      <c r="F29" s="53"/>
      <c r="G29" s="53"/>
      <c r="H29" s="53"/>
      <c r="I29" s="53"/>
      <c r="J29" s="53"/>
      <c r="K29" s="53"/>
      <c r="L29" s="53"/>
      <c r="M29" s="53"/>
      <c r="N29" s="53"/>
      <c r="O29" s="53"/>
      <c r="P29" s="53"/>
      <c r="Q29" s="53"/>
    </row>
    <row r="30" spans="1:17" ht="20.25" customHeight="1">
      <c r="A30" s="53"/>
      <c r="B30" s="53"/>
      <c r="C30" s="53"/>
      <c r="D30" s="53"/>
      <c r="E30" s="53"/>
      <c r="F30" s="53"/>
      <c r="G30" s="53"/>
      <c r="H30" s="53"/>
      <c r="I30" s="53"/>
      <c r="J30" s="53"/>
      <c r="K30" s="53"/>
      <c r="L30" s="53"/>
      <c r="M30" s="53"/>
      <c r="N30" s="53"/>
      <c r="O30" s="53"/>
      <c r="P30" s="53"/>
      <c r="Q30" s="53"/>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9"/>
  <sheetViews>
    <sheetView view="pageBreakPreview" zoomScale="47" zoomScaleNormal="55" zoomScaleSheetLayoutView="47" workbookViewId="0">
      <pane xSplit="6" ySplit="4" topLeftCell="G5" activePane="bottomRight" state="frozen"/>
      <selection pane="topRight"/>
      <selection pane="bottomLeft"/>
      <selection pane="bottomRight"/>
    </sheetView>
  </sheetViews>
  <sheetFormatPr defaultColWidth="9" defaultRowHeight="22"/>
  <cols>
    <col min="1" max="1" width="2.6328125" style="66" customWidth="1"/>
    <col min="2" max="5" width="3.90625" style="66" customWidth="1"/>
    <col min="6" max="6" width="80.36328125" style="66" customWidth="1"/>
    <col min="7" max="16" width="18.08984375" style="66" customWidth="1"/>
    <col min="17" max="17" width="4.36328125" style="66" customWidth="1"/>
    <col min="18" max="21" width="9" style="66" hidden="1" customWidth="1"/>
    <col min="22" max="22" width="9" style="66"/>
    <col min="23" max="24" width="18.08984375" style="66" bestFit="1" customWidth="1"/>
    <col min="25" max="16384" width="9" style="66"/>
  </cols>
  <sheetData>
    <row r="1" spans="2:16" s="63" customFormat="1" ht="23.25" customHeight="1">
      <c r="B1" s="64" t="s">
        <v>249</v>
      </c>
      <c r="C1" s="64"/>
      <c r="D1" s="64"/>
      <c r="E1" s="64"/>
      <c r="F1" s="64"/>
      <c r="G1" s="64"/>
      <c r="H1" s="64"/>
      <c r="I1" s="103"/>
      <c r="J1" s="103"/>
      <c r="K1" s="103"/>
      <c r="L1" s="103"/>
      <c r="M1" s="103"/>
      <c r="N1" s="103"/>
      <c r="O1" s="103"/>
      <c r="P1" s="65"/>
    </row>
    <row r="2" spans="2:16" ht="30.75" customHeight="1" thickBot="1">
      <c r="B2" s="75" t="s">
        <v>251</v>
      </c>
      <c r="C2" s="75"/>
      <c r="D2" s="70"/>
      <c r="E2" s="70"/>
      <c r="F2" s="70"/>
      <c r="G2" s="145" t="s">
        <v>58</v>
      </c>
      <c r="H2" s="70"/>
      <c r="I2" s="70"/>
      <c r="J2" s="70"/>
      <c r="K2" s="70"/>
      <c r="L2" s="70"/>
      <c r="M2" s="70"/>
      <c r="N2" s="70"/>
      <c r="O2" s="70"/>
      <c r="P2" s="70" t="s">
        <v>165</v>
      </c>
    </row>
    <row r="3" spans="2:16" ht="24.75" customHeight="1">
      <c r="B3" s="489"/>
      <c r="C3" s="490"/>
      <c r="D3" s="491"/>
      <c r="E3" s="491"/>
      <c r="F3" s="491"/>
      <c r="G3" s="331"/>
      <c r="H3" s="332"/>
      <c r="I3" s="333">
        <v>45778</v>
      </c>
      <c r="J3" s="332"/>
      <c r="K3" s="334"/>
      <c r="L3" s="74"/>
      <c r="M3" s="67"/>
      <c r="N3" s="72">
        <v>45413</v>
      </c>
      <c r="O3" s="67"/>
      <c r="P3" s="68"/>
    </row>
    <row r="4" spans="2:16" ht="24.75" customHeight="1" thickBot="1">
      <c r="B4" s="492"/>
      <c r="C4" s="493"/>
      <c r="D4" s="493"/>
      <c r="E4" s="493"/>
      <c r="F4" s="493"/>
      <c r="G4" s="418" t="s">
        <v>56</v>
      </c>
      <c r="H4" s="335" t="s">
        <v>57</v>
      </c>
      <c r="I4" s="444" t="s">
        <v>58</v>
      </c>
      <c r="J4" s="335" t="s">
        <v>59</v>
      </c>
      <c r="K4" s="336" t="s">
        <v>60</v>
      </c>
      <c r="L4" s="422" t="s">
        <v>56</v>
      </c>
      <c r="M4" s="69" t="s">
        <v>57</v>
      </c>
      <c r="N4" s="446" t="s">
        <v>58</v>
      </c>
      <c r="O4" s="69" t="s">
        <v>59</v>
      </c>
      <c r="P4" s="73" t="s">
        <v>60</v>
      </c>
    </row>
    <row r="5" spans="2:16" ht="26.25" customHeight="1">
      <c r="B5" s="513"/>
      <c r="C5" s="514"/>
      <c r="D5" s="504" t="s">
        <v>190</v>
      </c>
      <c r="E5" s="495"/>
      <c r="F5" s="502"/>
      <c r="G5" s="340">
        <v>13915</v>
      </c>
      <c r="H5" s="341">
        <v>14368</v>
      </c>
      <c r="I5" s="408">
        <v>16711</v>
      </c>
      <c r="J5" s="342"/>
      <c r="K5" s="344">
        <v>44995</v>
      </c>
      <c r="L5" s="423">
        <v>12742</v>
      </c>
      <c r="M5" s="76">
        <v>11110</v>
      </c>
      <c r="N5" s="404">
        <v>11726</v>
      </c>
      <c r="O5" s="77">
        <v>12678</v>
      </c>
      <c r="P5" s="112">
        <v>48257</v>
      </c>
    </row>
    <row r="6" spans="2:16" ht="26.25" customHeight="1">
      <c r="B6" s="513"/>
      <c r="C6" s="514"/>
      <c r="D6" s="505"/>
      <c r="E6" s="497"/>
      <c r="F6" s="503"/>
      <c r="G6" s="419">
        <v>9.1999999999999998E-2</v>
      </c>
      <c r="H6" s="337">
        <v>0.29299999999999998</v>
      </c>
      <c r="I6" s="397">
        <v>0.42499999999999999</v>
      </c>
      <c r="J6" s="338"/>
      <c r="K6" s="339">
        <v>0.26500000000000001</v>
      </c>
      <c r="L6" s="424">
        <v>0.374</v>
      </c>
      <c r="M6" s="80">
        <v>0.38300000000000001</v>
      </c>
      <c r="N6" s="402">
        <v>0.33200000000000002</v>
      </c>
      <c r="O6" s="81">
        <v>0.24299999999999999</v>
      </c>
      <c r="P6" s="82">
        <v>0.32900000000000001</v>
      </c>
    </row>
    <row r="7" spans="2:16" ht="26.25" customHeight="1">
      <c r="B7" s="513"/>
      <c r="C7" s="514"/>
      <c r="D7" s="504" t="s">
        <v>191</v>
      </c>
      <c r="E7" s="495"/>
      <c r="F7" s="502"/>
      <c r="G7" s="340">
        <v>27969</v>
      </c>
      <c r="H7" s="341">
        <v>28190</v>
      </c>
      <c r="I7" s="408">
        <v>27976</v>
      </c>
      <c r="J7" s="342"/>
      <c r="K7" s="344">
        <v>84136</v>
      </c>
      <c r="L7" s="423">
        <v>26991</v>
      </c>
      <c r="M7" s="76">
        <v>27269</v>
      </c>
      <c r="N7" s="404">
        <v>27527</v>
      </c>
      <c r="O7" s="77">
        <v>27743</v>
      </c>
      <c r="P7" s="112">
        <v>109531</v>
      </c>
    </row>
    <row r="8" spans="2:16" ht="26.25" customHeight="1">
      <c r="B8" s="513"/>
      <c r="C8" s="514"/>
      <c r="D8" s="505"/>
      <c r="E8" s="497"/>
      <c r="F8" s="503"/>
      <c r="G8" s="419">
        <v>3.5999999999999997E-2</v>
      </c>
      <c r="H8" s="337">
        <v>3.4000000000000002E-2</v>
      </c>
      <c r="I8" s="397">
        <v>1.6E-2</v>
      </c>
      <c r="J8" s="338"/>
      <c r="K8" s="339">
        <v>2.9000000000000001E-2</v>
      </c>
      <c r="L8" s="424">
        <v>2.9000000000000001E-2</v>
      </c>
      <c r="M8" s="80">
        <v>3.5999999999999997E-2</v>
      </c>
      <c r="N8" s="402">
        <v>4.1000000000000002E-2</v>
      </c>
      <c r="O8" s="81">
        <v>0.04</v>
      </c>
      <c r="P8" s="82">
        <v>3.6999999999999998E-2</v>
      </c>
    </row>
    <row r="9" spans="2:16" ht="26.25" customHeight="1">
      <c r="B9" s="513"/>
      <c r="C9" s="504" t="s">
        <v>194</v>
      </c>
      <c r="D9" s="508"/>
      <c r="E9" s="508"/>
      <c r="F9" s="509"/>
      <c r="G9" s="428">
        <v>41885</v>
      </c>
      <c r="H9" s="362">
        <v>42558</v>
      </c>
      <c r="I9" s="408">
        <v>44688</v>
      </c>
      <c r="J9" s="345"/>
      <c r="K9" s="344">
        <v>129132</v>
      </c>
      <c r="L9" s="425">
        <v>39733</v>
      </c>
      <c r="M9" s="449">
        <v>38379</v>
      </c>
      <c r="N9" s="401">
        <v>39253</v>
      </c>
      <c r="O9" s="79">
        <v>40422</v>
      </c>
      <c r="P9" s="222">
        <v>157789</v>
      </c>
    </row>
    <row r="10" spans="2:16" ht="26.25" customHeight="1">
      <c r="B10" s="513"/>
      <c r="C10" s="510"/>
      <c r="D10" s="511"/>
      <c r="E10" s="511"/>
      <c r="F10" s="512"/>
      <c r="G10" s="419" t="s">
        <v>257</v>
      </c>
      <c r="H10" s="337">
        <v>0.109</v>
      </c>
      <c r="I10" s="397">
        <v>0.13800000000000001</v>
      </c>
      <c r="J10" s="338"/>
      <c r="K10" s="339" t="s">
        <v>258</v>
      </c>
      <c r="L10" s="424" t="s">
        <v>203</v>
      </c>
      <c r="M10" s="80" t="s">
        <v>204</v>
      </c>
      <c r="N10" s="402" t="s">
        <v>205</v>
      </c>
      <c r="O10" s="81" t="s">
        <v>206</v>
      </c>
      <c r="P10" s="82" t="s">
        <v>207</v>
      </c>
    </row>
    <row r="11" spans="2:16" ht="26.25" customHeight="1">
      <c r="B11" s="513"/>
      <c r="C11" s="506" t="s">
        <v>192</v>
      </c>
      <c r="D11" s="499"/>
      <c r="E11" s="499"/>
      <c r="F11" s="507"/>
      <c r="G11" s="340">
        <v>12551</v>
      </c>
      <c r="H11" s="341">
        <v>9352</v>
      </c>
      <c r="I11" s="408">
        <v>12041</v>
      </c>
      <c r="J11" s="342" t="s">
        <v>259</v>
      </c>
      <c r="K11" s="344">
        <v>33946</v>
      </c>
      <c r="L11" s="423">
        <v>8436</v>
      </c>
      <c r="M11" s="76">
        <v>11839</v>
      </c>
      <c r="N11" s="404">
        <v>11022</v>
      </c>
      <c r="O11" s="77">
        <v>15987</v>
      </c>
      <c r="P11" s="112">
        <v>47285</v>
      </c>
    </row>
    <row r="12" spans="2:16" ht="26.25" customHeight="1">
      <c r="B12" s="513"/>
      <c r="C12" s="505"/>
      <c r="D12" s="497"/>
      <c r="E12" s="497"/>
      <c r="F12" s="503"/>
      <c r="G12" s="419" t="s">
        <v>260</v>
      </c>
      <c r="H12" s="337" t="s">
        <v>261</v>
      </c>
      <c r="I12" s="397" t="s">
        <v>262</v>
      </c>
      <c r="J12" s="338" t="s">
        <v>259</v>
      </c>
      <c r="K12" s="339" t="s">
        <v>263</v>
      </c>
      <c r="L12" s="424" t="s">
        <v>208</v>
      </c>
      <c r="M12" s="80" t="s">
        <v>209</v>
      </c>
      <c r="N12" s="402" t="s">
        <v>210</v>
      </c>
      <c r="O12" s="81" t="s">
        <v>211</v>
      </c>
      <c r="P12" s="82" t="s">
        <v>212</v>
      </c>
    </row>
    <row r="13" spans="2:16" ht="26.25" customHeight="1">
      <c r="B13" s="494" t="s">
        <v>111</v>
      </c>
      <c r="C13" s="495"/>
      <c r="D13" s="495"/>
      <c r="E13" s="495"/>
      <c r="F13" s="502"/>
      <c r="G13" s="340">
        <v>54437</v>
      </c>
      <c r="H13" s="347">
        <v>51911</v>
      </c>
      <c r="I13" s="443">
        <v>56730</v>
      </c>
      <c r="J13" s="347" t="s">
        <v>259</v>
      </c>
      <c r="K13" s="344">
        <v>163079</v>
      </c>
      <c r="L13" s="423">
        <v>48170</v>
      </c>
      <c r="M13" s="79">
        <v>50218</v>
      </c>
      <c r="N13" s="447">
        <v>50276</v>
      </c>
      <c r="O13" s="79">
        <v>56409</v>
      </c>
      <c r="P13" s="78">
        <v>205074</v>
      </c>
    </row>
    <row r="14" spans="2:16" ht="26.25" customHeight="1">
      <c r="B14" s="496"/>
      <c r="C14" s="497"/>
      <c r="D14" s="497"/>
      <c r="E14" s="497"/>
      <c r="F14" s="503"/>
      <c r="G14" s="420" t="s">
        <v>264</v>
      </c>
      <c r="H14" s="338" t="s">
        <v>265</v>
      </c>
      <c r="I14" s="445" t="s">
        <v>266</v>
      </c>
      <c r="J14" s="338" t="s">
        <v>259</v>
      </c>
      <c r="K14" s="339" t="s">
        <v>267</v>
      </c>
      <c r="L14" s="426" t="s">
        <v>213</v>
      </c>
      <c r="M14" s="81" t="s">
        <v>183</v>
      </c>
      <c r="N14" s="448" t="s">
        <v>214</v>
      </c>
      <c r="O14" s="81" t="s">
        <v>188</v>
      </c>
      <c r="P14" s="82" t="s">
        <v>215</v>
      </c>
    </row>
    <row r="15" spans="2:16" ht="26.25" customHeight="1">
      <c r="B15" s="494" t="s">
        <v>245</v>
      </c>
      <c r="C15" s="495"/>
      <c r="D15" s="495"/>
      <c r="E15" s="495"/>
      <c r="F15" s="495"/>
      <c r="G15" s="340">
        <v>3610</v>
      </c>
      <c r="H15" s="341">
        <v>3159</v>
      </c>
      <c r="I15" s="394">
        <v>4495</v>
      </c>
      <c r="J15" s="342" t="s">
        <v>259</v>
      </c>
      <c r="K15" s="344">
        <v>11266</v>
      </c>
      <c r="L15" s="423">
        <v>3819</v>
      </c>
      <c r="M15" s="76">
        <v>4226</v>
      </c>
      <c r="N15" s="399">
        <v>3748</v>
      </c>
      <c r="O15" s="77">
        <v>5101</v>
      </c>
      <c r="P15" s="78">
        <v>16896</v>
      </c>
    </row>
    <row r="16" spans="2:16" ht="26.25" customHeight="1">
      <c r="B16" s="496"/>
      <c r="C16" s="497"/>
      <c r="D16" s="497"/>
      <c r="E16" s="497"/>
      <c r="F16" s="497"/>
      <c r="G16" s="419" t="s">
        <v>268</v>
      </c>
      <c r="H16" s="337" t="s">
        <v>269</v>
      </c>
      <c r="I16" s="395" t="s">
        <v>270</v>
      </c>
      <c r="J16" s="338" t="s">
        <v>259</v>
      </c>
      <c r="K16" s="339" t="s">
        <v>271</v>
      </c>
      <c r="L16" s="424" t="s">
        <v>185</v>
      </c>
      <c r="M16" s="80" t="s">
        <v>212</v>
      </c>
      <c r="N16" s="400" t="s">
        <v>216</v>
      </c>
      <c r="O16" s="81" t="s">
        <v>217</v>
      </c>
      <c r="P16" s="82" t="s">
        <v>218</v>
      </c>
    </row>
    <row r="17" spans="2:16" ht="26.25" customHeight="1">
      <c r="B17" s="498" t="s">
        <v>107</v>
      </c>
      <c r="C17" s="499"/>
      <c r="D17" s="499"/>
      <c r="E17" s="499"/>
      <c r="F17" s="499"/>
      <c r="G17" s="340">
        <v>5867</v>
      </c>
      <c r="H17" s="341">
        <v>6308</v>
      </c>
      <c r="I17" s="394">
        <v>6371</v>
      </c>
      <c r="J17" s="342" t="s">
        <v>259</v>
      </c>
      <c r="K17" s="344">
        <v>18546</v>
      </c>
      <c r="L17" s="423">
        <v>5382</v>
      </c>
      <c r="M17" s="76">
        <v>5602</v>
      </c>
      <c r="N17" s="399">
        <v>5438</v>
      </c>
      <c r="O17" s="77">
        <v>6148</v>
      </c>
      <c r="P17" s="78">
        <v>22571</v>
      </c>
    </row>
    <row r="18" spans="2:16" ht="26.25" customHeight="1">
      <c r="B18" s="496"/>
      <c r="C18" s="497"/>
      <c r="D18" s="497"/>
      <c r="E18" s="497"/>
      <c r="F18" s="497"/>
      <c r="G18" s="419" t="s">
        <v>272</v>
      </c>
      <c r="H18" s="337" t="s">
        <v>273</v>
      </c>
      <c r="I18" s="395" t="s">
        <v>274</v>
      </c>
      <c r="J18" s="338" t="s">
        <v>259</v>
      </c>
      <c r="K18" s="339" t="s">
        <v>275</v>
      </c>
      <c r="L18" s="424" t="s">
        <v>219</v>
      </c>
      <c r="M18" s="80" t="s">
        <v>220</v>
      </c>
      <c r="N18" s="400" t="s">
        <v>221</v>
      </c>
      <c r="O18" s="81" t="s">
        <v>222</v>
      </c>
      <c r="P18" s="82" t="s">
        <v>186</v>
      </c>
    </row>
    <row r="19" spans="2:16" ht="26.25" customHeight="1">
      <c r="B19" s="498" t="s">
        <v>248</v>
      </c>
      <c r="C19" s="499"/>
      <c r="D19" s="499"/>
      <c r="E19" s="499"/>
      <c r="F19" s="499"/>
      <c r="G19" s="340">
        <v>63915</v>
      </c>
      <c r="H19" s="341">
        <v>61379</v>
      </c>
      <c r="I19" s="394">
        <v>67597</v>
      </c>
      <c r="J19" s="342" t="s">
        <v>259</v>
      </c>
      <c r="K19" s="344">
        <v>192892</v>
      </c>
      <c r="L19" s="423">
        <v>57372</v>
      </c>
      <c r="M19" s="76">
        <v>60047</v>
      </c>
      <c r="N19" s="399">
        <v>59464</v>
      </c>
      <c r="O19" s="77">
        <v>67658</v>
      </c>
      <c r="P19" s="112">
        <v>244542</v>
      </c>
    </row>
    <row r="20" spans="2:16" ht="26.25" customHeight="1" thickBot="1">
      <c r="B20" s="500"/>
      <c r="C20" s="501"/>
      <c r="D20" s="501"/>
      <c r="E20" s="501"/>
      <c r="F20" s="501"/>
      <c r="G20" s="421" t="s">
        <v>205</v>
      </c>
      <c r="H20" s="348" t="s">
        <v>276</v>
      </c>
      <c r="I20" s="398" t="s">
        <v>213</v>
      </c>
      <c r="J20" s="349" t="s">
        <v>259</v>
      </c>
      <c r="K20" s="350" t="s">
        <v>277</v>
      </c>
      <c r="L20" s="427" t="s">
        <v>223</v>
      </c>
      <c r="M20" s="84" t="s">
        <v>224</v>
      </c>
      <c r="N20" s="403" t="s">
        <v>182</v>
      </c>
      <c r="O20" s="85" t="s">
        <v>184</v>
      </c>
      <c r="P20" s="86" t="s">
        <v>176</v>
      </c>
    </row>
    <row r="21" spans="2:16" ht="11" customHeight="1">
      <c r="B21" s="515"/>
      <c r="C21" s="515"/>
      <c r="D21" s="515"/>
      <c r="E21" s="515"/>
      <c r="F21" s="515"/>
      <c r="G21" s="515"/>
      <c r="H21" s="515"/>
      <c r="I21" s="515"/>
      <c r="J21" s="515"/>
      <c r="K21" s="515"/>
      <c r="L21" s="515"/>
      <c r="M21" s="515"/>
      <c r="N21" s="515"/>
      <c r="O21" s="515"/>
      <c r="P21" s="515"/>
    </row>
    <row r="22" spans="2:16" ht="23.5" customHeight="1" thickBot="1">
      <c r="B22" s="75" t="s">
        <v>102</v>
      </c>
      <c r="C22" s="75"/>
    </row>
    <row r="23" spans="2:16" ht="26.25" customHeight="1">
      <c r="B23" s="489"/>
      <c r="C23" s="490"/>
      <c r="D23" s="491"/>
      <c r="E23" s="491"/>
      <c r="F23" s="491"/>
      <c r="G23" s="331"/>
      <c r="H23" s="332"/>
      <c r="I23" s="333">
        <v>45778</v>
      </c>
      <c r="J23" s="332"/>
      <c r="K23" s="334"/>
      <c r="L23" s="104"/>
      <c r="M23" s="67"/>
      <c r="N23" s="72">
        <v>45413</v>
      </c>
      <c r="O23" s="67"/>
      <c r="P23" s="68"/>
    </row>
    <row r="24" spans="2:16" ht="26.25" customHeight="1" thickBot="1">
      <c r="B24" s="492"/>
      <c r="C24" s="493"/>
      <c r="D24" s="493"/>
      <c r="E24" s="493"/>
      <c r="F24" s="493"/>
      <c r="G24" s="418" t="s">
        <v>56</v>
      </c>
      <c r="H24" s="335" t="s">
        <v>57</v>
      </c>
      <c r="I24" s="444" t="s">
        <v>58</v>
      </c>
      <c r="J24" s="335" t="s">
        <v>59</v>
      </c>
      <c r="K24" s="336" t="s">
        <v>60</v>
      </c>
      <c r="L24" s="107" t="s">
        <v>56</v>
      </c>
      <c r="M24" s="69" t="s">
        <v>57</v>
      </c>
      <c r="N24" s="446" t="s">
        <v>58</v>
      </c>
      <c r="O24" s="69" t="s">
        <v>59</v>
      </c>
      <c r="P24" s="73" t="s">
        <v>60</v>
      </c>
    </row>
    <row r="25" spans="2:16" s="71" customFormat="1" ht="26.25" customHeight="1">
      <c r="B25" s="494" t="s">
        <v>111</v>
      </c>
      <c r="C25" s="495"/>
      <c r="D25" s="495"/>
      <c r="E25" s="495"/>
      <c r="F25" s="495"/>
      <c r="G25" s="340">
        <v>21997</v>
      </c>
      <c r="H25" s="342">
        <v>19233</v>
      </c>
      <c r="I25" s="443">
        <v>21966</v>
      </c>
      <c r="J25" s="342" t="s">
        <v>259</v>
      </c>
      <c r="K25" s="343">
        <v>63198</v>
      </c>
      <c r="L25" s="70">
        <v>18574</v>
      </c>
      <c r="M25" s="77">
        <v>19293</v>
      </c>
      <c r="N25" s="447">
        <v>19685</v>
      </c>
      <c r="O25" s="77">
        <v>22033</v>
      </c>
      <c r="P25" s="78">
        <v>79586</v>
      </c>
    </row>
    <row r="26" spans="2:16" s="71" customFormat="1" ht="26.25" customHeight="1">
      <c r="B26" s="496"/>
      <c r="C26" s="497"/>
      <c r="D26" s="497"/>
      <c r="E26" s="497"/>
      <c r="F26" s="497"/>
      <c r="G26" s="419" t="s">
        <v>278</v>
      </c>
      <c r="H26" s="338" t="s">
        <v>279</v>
      </c>
      <c r="I26" s="445" t="s">
        <v>280</v>
      </c>
      <c r="J26" s="338" t="s">
        <v>259</v>
      </c>
      <c r="K26" s="339" t="s">
        <v>281</v>
      </c>
      <c r="L26" s="108" t="s">
        <v>225</v>
      </c>
      <c r="M26" s="81" t="s">
        <v>187</v>
      </c>
      <c r="N26" s="448" t="s">
        <v>206</v>
      </c>
      <c r="O26" s="81" t="s">
        <v>226</v>
      </c>
      <c r="P26" s="82" t="s">
        <v>227</v>
      </c>
    </row>
    <row r="27" spans="2:16" s="71" customFormat="1" ht="26.25" customHeight="1">
      <c r="B27" s="520" t="s">
        <v>245</v>
      </c>
      <c r="C27" s="521"/>
      <c r="D27" s="521"/>
      <c r="E27" s="521"/>
      <c r="F27" s="521"/>
      <c r="G27" s="428">
        <v>134</v>
      </c>
      <c r="H27" s="347">
        <v>106</v>
      </c>
      <c r="I27" s="396">
        <v>150</v>
      </c>
      <c r="J27" s="347" t="s">
        <v>259</v>
      </c>
      <c r="K27" s="343">
        <v>391</v>
      </c>
      <c r="L27" s="432">
        <v>160</v>
      </c>
      <c r="M27" s="79">
        <v>116</v>
      </c>
      <c r="N27" s="401">
        <v>158</v>
      </c>
      <c r="O27" s="79">
        <v>255</v>
      </c>
      <c r="P27" s="87">
        <v>691</v>
      </c>
    </row>
    <row r="28" spans="2:16" s="71" customFormat="1" ht="26.25" customHeight="1">
      <c r="B28" s="522"/>
      <c r="C28" s="523"/>
      <c r="D28" s="523"/>
      <c r="E28" s="523"/>
      <c r="F28" s="523"/>
      <c r="G28" s="420" t="s">
        <v>282</v>
      </c>
      <c r="H28" s="338" t="s">
        <v>283</v>
      </c>
      <c r="I28" s="397" t="s">
        <v>284</v>
      </c>
      <c r="J28" s="338" t="s">
        <v>259</v>
      </c>
      <c r="K28" s="351" t="s">
        <v>285</v>
      </c>
      <c r="L28" s="433" t="s">
        <v>228</v>
      </c>
      <c r="M28" s="81" t="s">
        <v>229</v>
      </c>
      <c r="N28" s="402" t="s">
        <v>230</v>
      </c>
      <c r="O28" s="81" t="s">
        <v>231</v>
      </c>
      <c r="P28" s="88" t="s">
        <v>232</v>
      </c>
    </row>
    <row r="29" spans="2:16" s="71" customFormat="1" ht="26.25" customHeight="1">
      <c r="B29" s="520" t="s">
        <v>99</v>
      </c>
      <c r="C29" s="521"/>
      <c r="D29" s="521"/>
      <c r="E29" s="521"/>
      <c r="F29" s="521"/>
      <c r="G29" s="428">
        <v>1302</v>
      </c>
      <c r="H29" s="347">
        <v>1428</v>
      </c>
      <c r="I29" s="396">
        <v>1421</v>
      </c>
      <c r="J29" s="347" t="s">
        <v>259</v>
      </c>
      <c r="K29" s="343">
        <v>4153</v>
      </c>
      <c r="L29" s="432">
        <v>923</v>
      </c>
      <c r="M29" s="79">
        <v>1523</v>
      </c>
      <c r="N29" s="401">
        <v>837</v>
      </c>
      <c r="O29" s="79">
        <v>1480</v>
      </c>
      <c r="P29" s="87">
        <v>4764</v>
      </c>
    </row>
    <row r="30" spans="2:16" s="71" customFormat="1" ht="26.25" customHeight="1">
      <c r="B30" s="522"/>
      <c r="C30" s="523"/>
      <c r="D30" s="523"/>
      <c r="E30" s="523"/>
      <c r="F30" s="523"/>
      <c r="G30" s="420" t="s">
        <v>286</v>
      </c>
      <c r="H30" s="338" t="s">
        <v>287</v>
      </c>
      <c r="I30" s="397" t="s">
        <v>288</v>
      </c>
      <c r="J30" s="338" t="s">
        <v>259</v>
      </c>
      <c r="K30" s="351" t="s">
        <v>289</v>
      </c>
      <c r="L30" s="433" t="s">
        <v>233</v>
      </c>
      <c r="M30" s="81" t="s">
        <v>208</v>
      </c>
      <c r="N30" s="402" t="s">
        <v>234</v>
      </c>
      <c r="O30" s="81" t="s">
        <v>177</v>
      </c>
      <c r="P30" s="88" t="s">
        <v>235</v>
      </c>
    </row>
    <row r="31" spans="2:16" ht="26.25" customHeight="1">
      <c r="B31" s="498" t="s">
        <v>106</v>
      </c>
      <c r="C31" s="499"/>
      <c r="D31" s="499"/>
      <c r="E31" s="499"/>
      <c r="F31" s="499"/>
      <c r="G31" s="429">
        <v>-1241</v>
      </c>
      <c r="H31" s="352">
        <v>-1049</v>
      </c>
      <c r="I31" s="409">
        <v>-1232</v>
      </c>
      <c r="J31" s="352" t="s">
        <v>259</v>
      </c>
      <c r="K31" s="353">
        <v>-3523</v>
      </c>
      <c r="L31" s="434">
        <v>-1190</v>
      </c>
      <c r="M31" s="96">
        <v>-1080</v>
      </c>
      <c r="N31" s="405">
        <v>-1296</v>
      </c>
      <c r="O31" s="96">
        <v>-1656</v>
      </c>
      <c r="P31" s="97">
        <v>-5222</v>
      </c>
    </row>
    <row r="32" spans="2:16" ht="26.25" customHeight="1">
      <c r="B32" s="496"/>
      <c r="C32" s="497"/>
      <c r="D32" s="497"/>
      <c r="E32" s="497"/>
      <c r="F32" s="497"/>
      <c r="G32" s="430" t="s">
        <v>290</v>
      </c>
      <c r="H32" s="346" t="s">
        <v>291</v>
      </c>
      <c r="I32" s="410" t="s">
        <v>292</v>
      </c>
      <c r="J32" s="346" t="s">
        <v>259</v>
      </c>
      <c r="K32" s="354" t="s">
        <v>212</v>
      </c>
      <c r="L32" s="435" t="s">
        <v>236</v>
      </c>
      <c r="M32" s="83" t="s">
        <v>237</v>
      </c>
      <c r="N32" s="406" t="s">
        <v>238</v>
      </c>
      <c r="O32" s="83" t="s">
        <v>239</v>
      </c>
      <c r="P32" s="89" t="s">
        <v>182</v>
      </c>
    </row>
    <row r="33" spans="1:16" ht="26.25" customHeight="1">
      <c r="B33" s="498" t="s">
        <v>100</v>
      </c>
      <c r="C33" s="499"/>
      <c r="D33" s="499"/>
      <c r="E33" s="499"/>
      <c r="F33" s="499"/>
      <c r="G33" s="428">
        <v>22194</v>
      </c>
      <c r="H33" s="347">
        <v>19718</v>
      </c>
      <c r="I33" s="396">
        <v>22306</v>
      </c>
      <c r="J33" s="347" t="s">
        <v>259</v>
      </c>
      <c r="K33" s="355">
        <v>64219</v>
      </c>
      <c r="L33" s="432">
        <v>18468</v>
      </c>
      <c r="M33" s="79">
        <v>19853</v>
      </c>
      <c r="N33" s="401">
        <v>19384</v>
      </c>
      <c r="O33" s="79">
        <v>22113</v>
      </c>
      <c r="P33" s="87">
        <v>79820</v>
      </c>
    </row>
    <row r="34" spans="1:16" s="71" customFormat="1" ht="26.25" customHeight="1" thickBot="1">
      <c r="B34" s="500"/>
      <c r="C34" s="501"/>
      <c r="D34" s="501"/>
      <c r="E34" s="501"/>
      <c r="F34" s="501"/>
      <c r="G34" s="431" t="s">
        <v>293</v>
      </c>
      <c r="H34" s="349" t="s">
        <v>294</v>
      </c>
      <c r="I34" s="411" t="s">
        <v>295</v>
      </c>
      <c r="J34" s="349" t="s">
        <v>259</v>
      </c>
      <c r="K34" s="356" t="s">
        <v>296</v>
      </c>
      <c r="L34" s="436" t="s">
        <v>240</v>
      </c>
      <c r="M34" s="85" t="s">
        <v>183</v>
      </c>
      <c r="N34" s="407" t="s">
        <v>189</v>
      </c>
      <c r="O34" s="85" t="s">
        <v>241</v>
      </c>
      <c r="P34" s="90" t="s">
        <v>182</v>
      </c>
    </row>
    <row r="35" spans="1:16" ht="50.25" customHeight="1" thickBot="1">
      <c r="A35" s="91"/>
      <c r="B35" s="92" t="s">
        <v>104</v>
      </c>
      <c r="C35" s="92"/>
      <c r="D35" s="91"/>
      <c r="E35" s="91"/>
      <c r="F35" s="91"/>
    </row>
    <row r="36" spans="1:16" ht="28.5" customHeight="1">
      <c r="A36" s="91"/>
      <c r="B36" s="516"/>
      <c r="C36" s="517"/>
      <c r="D36" s="517"/>
      <c r="E36" s="517"/>
      <c r="F36" s="517"/>
      <c r="G36" s="331"/>
      <c r="H36" s="357"/>
      <c r="I36" s="333">
        <v>45778</v>
      </c>
      <c r="J36" s="357"/>
      <c r="K36" s="334"/>
      <c r="L36" s="74"/>
      <c r="M36" s="104"/>
      <c r="N36" s="72">
        <v>45413</v>
      </c>
      <c r="O36" s="104"/>
      <c r="P36" s="68"/>
    </row>
    <row r="37" spans="1:16" ht="28.5" customHeight="1" thickBot="1">
      <c r="A37" s="91"/>
      <c r="B37" s="518"/>
      <c r="C37" s="519"/>
      <c r="D37" s="519"/>
      <c r="E37" s="519"/>
      <c r="F37" s="519"/>
      <c r="G37" s="418" t="s">
        <v>56</v>
      </c>
      <c r="H37" s="335" t="s">
        <v>57</v>
      </c>
      <c r="I37" s="444" t="s">
        <v>58</v>
      </c>
      <c r="J37" s="335" t="s">
        <v>59</v>
      </c>
      <c r="K37" s="336" t="s">
        <v>60</v>
      </c>
      <c r="L37" s="422" t="s">
        <v>56</v>
      </c>
      <c r="M37" s="69" t="s">
        <v>57</v>
      </c>
      <c r="N37" s="446" t="s">
        <v>58</v>
      </c>
      <c r="O37" s="69" t="s">
        <v>59</v>
      </c>
      <c r="P37" s="73" t="s">
        <v>60</v>
      </c>
    </row>
    <row r="38" spans="1:16" ht="33.75" customHeight="1">
      <c r="A38" s="91"/>
      <c r="B38" s="95" t="s">
        <v>103</v>
      </c>
      <c r="C38" s="220"/>
      <c r="D38" s="93"/>
      <c r="E38" s="93"/>
      <c r="F38" s="109"/>
      <c r="G38" s="437">
        <v>24089</v>
      </c>
      <c r="H38" s="358">
        <v>23342</v>
      </c>
      <c r="I38" s="412">
        <v>25684</v>
      </c>
      <c r="J38" s="358" t="s">
        <v>259</v>
      </c>
      <c r="K38" s="359">
        <v>73115</v>
      </c>
      <c r="L38" s="439">
        <v>20850</v>
      </c>
      <c r="M38" s="94">
        <v>22114</v>
      </c>
      <c r="N38" s="415">
        <v>22046</v>
      </c>
      <c r="O38" s="94">
        <v>25301</v>
      </c>
      <c r="P38" s="110">
        <v>90313</v>
      </c>
    </row>
    <row r="39" spans="1:16" ht="33.75" customHeight="1">
      <c r="A39" s="91"/>
      <c r="B39" s="95" t="s">
        <v>246</v>
      </c>
      <c r="C39" s="220"/>
      <c r="D39" s="93"/>
      <c r="E39" s="93"/>
      <c r="F39" s="109"/>
      <c r="G39" s="437">
        <v>3093</v>
      </c>
      <c r="H39" s="358">
        <v>2672</v>
      </c>
      <c r="I39" s="412">
        <v>3907</v>
      </c>
      <c r="J39" s="358" t="s">
        <v>259</v>
      </c>
      <c r="K39" s="359">
        <v>9673</v>
      </c>
      <c r="L39" s="439">
        <v>3204</v>
      </c>
      <c r="M39" s="94">
        <v>3695</v>
      </c>
      <c r="N39" s="415">
        <v>3170</v>
      </c>
      <c r="O39" s="94">
        <v>4399</v>
      </c>
      <c r="P39" s="110">
        <v>14469</v>
      </c>
    </row>
    <row r="40" spans="1:16" ht="33.75" customHeight="1">
      <c r="A40" s="91"/>
      <c r="B40" s="95" t="s">
        <v>150</v>
      </c>
      <c r="C40" s="220"/>
      <c r="D40" s="93"/>
      <c r="E40" s="93"/>
      <c r="F40" s="109"/>
      <c r="G40" s="437">
        <v>7637</v>
      </c>
      <c r="H40" s="358">
        <v>8102</v>
      </c>
      <c r="I40" s="412">
        <v>8820</v>
      </c>
      <c r="J40" s="358" t="s">
        <v>259</v>
      </c>
      <c r="K40" s="359">
        <v>24559</v>
      </c>
      <c r="L40" s="439">
        <v>7857</v>
      </c>
      <c r="M40" s="94">
        <v>7975</v>
      </c>
      <c r="N40" s="415">
        <v>8207</v>
      </c>
      <c r="O40" s="94">
        <v>8215</v>
      </c>
      <c r="P40" s="110">
        <v>32256</v>
      </c>
    </row>
    <row r="41" spans="1:16" ht="33.75" customHeight="1">
      <c r="A41" s="91"/>
      <c r="B41" s="95" t="s">
        <v>148</v>
      </c>
      <c r="C41" s="220"/>
      <c r="D41" s="93"/>
      <c r="E41" s="93"/>
      <c r="F41" s="109"/>
      <c r="G41" s="437">
        <v>4910</v>
      </c>
      <c r="H41" s="358">
        <v>5694</v>
      </c>
      <c r="I41" s="412">
        <v>4797</v>
      </c>
      <c r="J41" s="358" t="s">
        <v>259</v>
      </c>
      <c r="K41" s="359">
        <v>15403</v>
      </c>
      <c r="L41" s="439">
        <v>5226</v>
      </c>
      <c r="M41" s="94">
        <v>4658</v>
      </c>
      <c r="N41" s="415">
        <v>4817</v>
      </c>
      <c r="O41" s="94">
        <v>5615</v>
      </c>
      <c r="P41" s="110">
        <v>20317</v>
      </c>
    </row>
    <row r="42" spans="1:16" ht="33.75" customHeight="1">
      <c r="A42" s="91"/>
      <c r="B42" s="95" t="s">
        <v>86</v>
      </c>
      <c r="C42" s="220"/>
      <c r="D42" s="93"/>
      <c r="E42" s="93"/>
      <c r="F42" s="109"/>
      <c r="G42" s="437">
        <v>526</v>
      </c>
      <c r="H42" s="358">
        <v>547</v>
      </c>
      <c r="I42" s="412">
        <v>548</v>
      </c>
      <c r="J42" s="358" t="s">
        <v>259</v>
      </c>
      <c r="K42" s="359">
        <v>1622</v>
      </c>
      <c r="L42" s="439">
        <v>606</v>
      </c>
      <c r="M42" s="94">
        <v>419</v>
      </c>
      <c r="N42" s="415">
        <v>717</v>
      </c>
      <c r="O42" s="94">
        <v>431</v>
      </c>
      <c r="P42" s="110">
        <v>2174</v>
      </c>
    </row>
    <row r="43" spans="1:16" ht="33.75" customHeight="1">
      <c r="A43" s="91"/>
      <c r="B43" s="95" t="s">
        <v>149</v>
      </c>
      <c r="C43" s="220"/>
      <c r="D43" s="93"/>
      <c r="E43" s="93"/>
      <c r="F43" s="109"/>
      <c r="G43" s="437">
        <v>1463</v>
      </c>
      <c r="H43" s="358">
        <v>1301</v>
      </c>
      <c r="I43" s="412">
        <v>1532</v>
      </c>
      <c r="J43" s="358" t="s">
        <v>259</v>
      </c>
      <c r="K43" s="373">
        <v>4297</v>
      </c>
      <c r="L43" s="439">
        <v>1158</v>
      </c>
      <c r="M43" s="94">
        <v>1330</v>
      </c>
      <c r="N43" s="415">
        <v>1119</v>
      </c>
      <c r="O43" s="94">
        <v>1581</v>
      </c>
      <c r="P43" s="110">
        <v>5190</v>
      </c>
    </row>
    <row r="44" spans="1:16" ht="33.75" customHeight="1" thickBot="1">
      <c r="A44" s="91"/>
      <c r="B44" s="98" t="s">
        <v>55</v>
      </c>
      <c r="C44" s="221"/>
      <c r="D44" s="99"/>
      <c r="E44" s="364"/>
      <c r="F44" s="365"/>
      <c r="G44" s="438">
        <v>41721</v>
      </c>
      <c r="H44" s="360">
        <v>41660</v>
      </c>
      <c r="I44" s="413">
        <v>45290</v>
      </c>
      <c r="J44" s="360" t="s">
        <v>259</v>
      </c>
      <c r="K44" s="361">
        <v>128672</v>
      </c>
      <c r="L44" s="440">
        <v>38903</v>
      </c>
      <c r="M44" s="100">
        <v>40193</v>
      </c>
      <c r="N44" s="416">
        <v>40079</v>
      </c>
      <c r="O44" s="100">
        <v>45545</v>
      </c>
      <c r="P44" s="111">
        <v>164722</v>
      </c>
    </row>
    <row r="45" spans="1:16">
      <c r="B45" s="61" t="s">
        <v>85</v>
      </c>
      <c r="C45" s="61"/>
    </row>
    <row r="46" spans="1:16" ht="15.4" customHeight="1" thickBot="1">
      <c r="A46" s="91"/>
      <c r="B46" s="92"/>
      <c r="C46" s="92"/>
      <c r="D46" s="91"/>
      <c r="E46" s="91"/>
      <c r="F46" s="91"/>
    </row>
    <row r="47" spans="1:16" ht="28.5" customHeight="1">
      <c r="A47" s="91"/>
      <c r="B47" s="516"/>
      <c r="C47" s="517"/>
      <c r="D47" s="517"/>
      <c r="E47" s="517"/>
      <c r="F47" s="517"/>
      <c r="G47" s="331"/>
      <c r="H47" s="357"/>
      <c r="I47" s="333">
        <v>45778</v>
      </c>
      <c r="J47" s="357"/>
      <c r="K47" s="334"/>
      <c r="L47" s="74"/>
      <c r="M47" s="104"/>
      <c r="N47" s="72">
        <v>45413</v>
      </c>
      <c r="O47" s="104"/>
      <c r="P47" s="68"/>
    </row>
    <row r="48" spans="1:16" ht="28.5" customHeight="1" thickBot="1">
      <c r="A48" s="91"/>
      <c r="B48" s="518"/>
      <c r="C48" s="519"/>
      <c r="D48" s="519"/>
      <c r="E48" s="519"/>
      <c r="F48" s="519"/>
      <c r="G48" s="418" t="s">
        <v>56</v>
      </c>
      <c r="H48" s="335" t="s">
        <v>57</v>
      </c>
      <c r="I48" s="444" t="s">
        <v>58</v>
      </c>
      <c r="J48" s="335" t="s">
        <v>59</v>
      </c>
      <c r="K48" s="336"/>
      <c r="L48" s="422" t="s">
        <v>56</v>
      </c>
      <c r="M48" s="69" t="s">
        <v>57</v>
      </c>
      <c r="N48" s="446" t="s">
        <v>58</v>
      </c>
      <c r="O48" s="69" t="s">
        <v>59</v>
      </c>
      <c r="P48" s="73"/>
    </row>
    <row r="49" spans="1:16" ht="33.75" customHeight="1" thickBot="1">
      <c r="A49" s="91"/>
      <c r="B49" s="366" t="s">
        <v>247</v>
      </c>
      <c r="C49" s="367"/>
      <c r="D49" s="368"/>
      <c r="E49" s="368"/>
      <c r="F49" s="369"/>
      <c r="G49" s="441">
        <v>2245</v>
      </c>
      <c r="H49" s="370">
        <v>2254</v>
      </c>
      <c r="I49" s="414">
        <v>2250</v>
      </c>
      <c r="J49" s="370"/>
      <c r="K49" s="371" t="s">
        <v>19</v>
      </c>
      <c r="L49" s="442">
        <v>2346</v>
      </c>
      <c r="M49" s="372">
        <v>2296</v>
      </c>
      <c r="N49" s="417">
        <v>2268</v>
      </c>
      <c r="O49" s="372">
        <v>2257</v>
      </c>
      <c r="P49" s="371" t="s">
        <v>19</v>
      </c>
    </row>
  </sheetData>
  <mergeCells count="20">
    <mergeCell ref="B47:F48"/>
    <mergeCell ref="B36:F37"/>
    <mergeCell ref="B27:F28"/>
    <mergeCell ref="B23:F24"/>
    <mergeCell ref="B33:F34"/>
    <mergeCell ref="B31:F32"/>
    <mergeCell ref="B29:F30"/>
    <mergeCell ref="B3:F4"/>
    <mergeCell ref="B25:F26"/>
    <mergeCell ref="B19:F20"/>
    <mergeCell ref="B17:F18"/>
    <mergeCell ref="B15:F16"/>
    <mergeCell ref="B13:F14"/>
    <mergeCell ref="D5:F6"/>
    <mergeCell ref="D7:F8"/>
    <mergeCell ref="C11:F12"/>
    <mergeCell ref="C9:F10"/>
    <mergeCell ref="B5:B12"/>
    <mergeCell ref="C5:C8"/>
    <mergeCell ref="B21:P21"/>
  </mergeCells>
  <phoneticPr fontId="2"/>
  <printOptions horizontalCentered="1" verticalCentered="1"/>
  <pageMargins left="0.23622047244094499" right="0.196850393700787" top="0.27559055118110198" bottom="0.31496062992126" header="0.511811023622047" footer="0.15748031496063"/>
  <pageSetup paperSize="9" scale="42" orientation="landscape" r:id="rId1"/>
  <headerFooter alignWithMargins="0"/>
  <rowBreaks count="1" manualBreakCount="1">
    <brk id="12" max="16383" man="1"/>
  </rowBreaks>
  <ignoredErrors>
    <ignoredError sqref="G10:P20 G26:P3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57" zoomScaleNormal="75" zoomScaleSheetLayoutView="57" workbookViewId="0"/>
  </sheetViews>
  <sheetFormatPr defaultColWidth="8.6328125" defaultRowHeight="20.25" customHeight="1"/>
  <cols>
    <col min="1" max="1" width="2.6328125" style="13" customWidth="1"/>
    <col min="2" max="2" width="3.6328125" style="14" customWidth="1"/>
    <col min="3" max="3" width="42.90625" style="13" customWidth="1"/>
    <col min="4" max="4" width="82.90625" style="13" customWidth="1"/>
    <col min="5" max="5" width="6" style="13" customWidth="1"/>
    <col min="6" max="10" width="11.6328125" style="13" customWidth="1"/>
    <col min="11" max="11" width="3.6328125" style="13" customWidth="1"/>
    <col min="12" max="16384" width="8.6328125" style="13"/>
  </cols>
  <sheetData>
    <row r="1" spans="1:12" ht="21.75" customHeight="1">
      <c r="A1" s="9"/>
      <c r="B1" s="10" t="s">
        <v>250</v>
      </c>
      <c r="C1" s="11"/>
      <c r="D1" s="11"/>
      <c r="E1" s="12"/>
      <c r="F1" s="12"/>
      <c r="G1" s="12"/>
      <c r="H1" s="12"/>
      <c r="I1" s="12"/>
      <c r="J1" s="12"/>
      <c r="K1" s="12"/>
      <c r="L1" s="12"/>
    </row>
    <row r="3" spans="1:12" ht="20.25" customHeight="1">
      <c r="B3" s="14" t="s">
        <v>62</v>
      </c>
      <c r="C3" s="13" t="s">
        <v>8</v>
      </c>
      <c r="D3" s="13" t="s">
        <v>9</v>
      </c>
      <c r="E3" s="13" t="s">
        <v>31</v>
      </c>
      <c r="L3" s="15" t="s">
        <v>32</v>
      </c>
    </row>
    <row r="4" spans="1:12" ht="23.5" customHeight="1">
      <c r="C4" s="13" t="s">
        <v>63</v>
      </c>
      <c r="D4" s="13" t="s">
        <v>64</v>
      </c>
      <c r="E4" s="13" t="s">
        <v>33</v>
      </c>
    </row>
    <row r="6" spans="1:12" ht="20.25" customHeight="1">
      <c r="B6" s="14" t="s">
        <v>65</v>
      </c>
      <c r="C6" s="13" t="s">
        <v>10</v>
      </c>
      <c r="D6" s="13" t="s">
        <v>34</v>
      </c>
    </row>
    <row r="7" spans="1:12" ht="22.5">
      <c r="C7" s="13" t="s">
        <v>66</v>
      </c>
      <c r="D7" s="13" t="s">
        <v>67</v>
      </c>
    </row>
    <row r="9" spans="1:12" ht="20.25" customHeight="1">
      <c r="B9" s="14" t="s">
        <v>68</v>
      </c>
      <c r="C9" s="13" t="s">
        <v>7</v>
      </c>
      <c r="D9" s="114">
        <v>25212</v>
      </c>
    </row>
    <row r="10" spans="1:12" ht="20.25" customHeight="1">
      <c r="C10" s="13" t="s">
        <v>69</v>
      </c>
      <c r="D10" s="62"/>
    </row>
    <row r="12" spans="1:12" ht="20.25" customHeight="1">
      <c r="B12" s="14" t="s">
        <v>70</v>
      </c>
      <c r="C12" s="13" t="s">
        <v>87</v>
      </c>
      <c r="D12" s="13" t="s">
        <v>146</v>
      </c>
    </row>
    <row r="13" spans="1:12" ht="20.25" customHeight="1">
      <c r="C13" s="13" t="s">
        <v>164</v>
      </c>
      <c r="D13" s="13" t="s">
        <v>147</v>
      </c>
    </row>
    <row r="15" spans="1:12" ht="20.25" customHeight="1">
      <c r="B15" s="14" t="s">
        <v>71</v>
      </c>
      <c r="C15" s="13" t="s">
        <v>11</v>
      </c>
      <c r="D15" s="115">
        <v>2253</v>
      </c>
      <c r="E15" s="13" t="s">
        <v>35</v>
      </c>
    </row>
    <row r="16" spans="1:12" ht="20.25" customHeight="1">
      <c r="C16" s="13" t="s">
        <v>72</v>
      </c>
      <c r="D16" s="22"/>
    </row>
    <row r="18" spans="2:6" ht="20.25" customHeight="1">
      <c r="B18" s="14" t="s">
        <v>73</v>
      </c>
      <c r="C18" s="13" t="s">
        <v>12</v>
      </c>
      <c r="D18" s="16" t="s">
        <v>94</v>
      </c>
    </row>
    <row r="19" spans="2:6" ht="20.25" customHeight="1">
      <c r="C19" s="13" t="s">
        <v>74</v>
      </c>
      <c r="D19" s="16" t="s">
        <v>95</v>
      </c>
    </row>
    <row r="20" spans="2:6" ht="22.5">
      <c r="D20" s="16" t="s">
        <v>96</v>
      </c>
      <c r="E20" s="14"/>
    </row>
    <row r="21" spans="2:6" ht="21.75" customHeight="1">
      <c r="D21" s="16" t="s">
        <v>97</v>
      </c>
    </row>
    <row r="22" spans="2:6" ht="20.25" customHeight="1">
      <c r="D22" s="13" t="s">
        <v>98</v>
      </c>
    </row>
    <row r="24" spans="2:6" ht="20.25" customHeight="1">
      <c r="B24" s="14" t="s">
        <v>62</v>
      </c>
      <c r="C24" s="13" t="s">
        <v>15</v>
      </c>
      <c r="D24" s="13" t="s">
        <v>36</v>
      </c>
    </row>
    <row r="25" spans="2:6" ht="20.25" customHeight="1">
      <c r="C25" s="13" t="s">
        <v>75</v>
      </c>
      <c r="D25" s="13" t="s">
        <v>76</v>
      </c>
    </row>
    <row r="26" spans="2:6" ht="20.25" customHeight="1">
      <c r="B26" s="13"/>
    </row>
    <row r="27" spans="2:6" ht="20.25" customHeight="1">
      <c r="D27" s="14" t="s">
        <v>256</v>
      </c>
      <c r="F27" s="7"/>
    </row>
    <row r="41" spans="6:10" ht="20.25" customHeight="1">
      <c r="F41" s="1"/>
      <c r="G41" s="1"/>
    </row>
    <row r="42" spans="6:10" ht="20.25" customHeight="1">
      <c r="F42" s="1"/>
      <c r="G42" s="1"/>
    </row>
    <row r="43" spans="6:10" ht="20.25" customHeight="1">
      <c r="F43" s="1"/>
      <c r="G43" s="1"/>
    </row>
    <row r="45" spans="6:10" ht="20.25" customHeight="1">
      <c r="H45" s="1"/>
      <c r="I45" s="1"/>
      <c r="J45" s="1"/>
    </row>
    <row r="46" spans="6:10" ht="20.25" customHeight="1">
      <c r="H46" s="1"/>
      <c r="I46" s="1"/>
      <c r="J46" s="1"/>
    </row>
    <row r="47" spans="6:10" ht="20.25" customHeight="1">
      <c r="H47" s="1"/>
      <c r="I47" s="1"/>
      <c r="J47" s="1"/>
    </row>
    <row r="49" spans="2:2" ht="20.25" customHeight="1">
      <c r="B49" s="13"/>
    </row>
    <row r="50" spans="2:2" ht="20.25" customHeight="1">
      <c r="B50" s="13"/>
    </row>
    <row r="51" spans="2:2" ht="20.25" customHeight="1">
      <c r="B51" s="13"/>
    </row>
  </sheetData>
  <phoneticPr fontId="2"/>
  <printOptions horizontalCentered="1" verticalCentered="1"/>
  <pageMargins left="0.23622047244094499" right="0.196850393700787" top="0.27559055118110198" bottom="0.31496062992126" header="0.511811023622047" footer="0.15748031496063"/>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60" zoomScaleNormal="85" workbookViewId="0">
      <selection activeCell="F11" sqref="F11"/>
    </sheetView>
  </sheetViews>
  <sheetFormatPr defaultColWidth="9" defaultRowHeight="20.25" customHeight="1"/>
  <cols>
    <col min="1" max="1" width="4.08984375" style="5" customWidth="1"/>
    <col min="2" max="2" width="2.6328125" style="5" customWidth="1"/>
    <col min="3" max="3" width="40.36328125" style="5" customWidth="1"/>
    <col min="4" max="5" width="16.08984375" style="5" customWidth="1"/>
    <col min="6" max="9" width="16.08984375" style="21" customWidth="1"/>
    <col min="10" max="10" width="17" style="5" customWidth="1"/>
    <col min="11" max="19" width="17.08984375" style="5" customWidth="1"/>
    <col min="20" max="16384" width="9" style="5"/>
  </cols>
  <sheetData>
    <row r="1" spans="3:19" ht="21.75" customHeight="1">
      <c r="C1" s="2" t="s">
        <v>80</v>
      </c>
      <c r="D1" s="17"/>
      <c r="E1" s="17"/>
      <c r="F1" s="18"/>
      <c r="G1" s="18"/>
      <c r="H1" s="18"/>
      <c r="I1" s="18"/>
      <c r="J1" s="19"/>
      <c r="K1" s="20"/>
      <c r="L1" s="20"/>
      <c r="M1" s="20"/>
      <c r="N1" s="20"/>
      <c r="O1" s="20"/>
      <c r="P1" s="20"/>
      <c r="Q1" s="20"/>
      <c r="R1" s="20"/>
      <c r="S1" s="20"/>
    </row>
    <row r="2" spans="3:19" s="3" customFormat="1" ht="21.75" customHeight="1">
      <c r="C2" s="46"/>
      <c r="D2" s="47"/>
      <c r="E2" s="47"/>
      <c r="F2" s="48"/>
      <c r="G2" s="48"/>
      <c r="H2" s="48"/>
      <c r="I2" s="27"/>
      <c r="J2" s="28"/>
    </row>
    <row r="3" spans="3:19" ht="20.25" customHeight="1">
      <c r="C3" s="49"/>
      <c r="D3" s="50"/>
      <c r="E3" s="50"/>
      <c r="F3" s="48"/>
      <c r="G3" s="48"/>
      <c r="H3" s="48"/>
      <c r="I3" s="13"/>
    </row>
    <row r="4" spans="3:19" ht="11.25" customHeight="1">
      <c r="C4" s="51"/>
      <c r="D4" s="50"/>
      <c r="E4" s="50"/>
      <c r="F4" s="48"/>
      <c r="G4" s="48"/>
      <c r="H4" s="48"/>
    </row>
    <row r="5" spans="3:19" ht="20.25" customHeight="1">
      <c r="C5" s="50"/>
      <c r="D5" s="50"/>
      <c r="E5" s="50"/>
      <c r="F5" s="48"/>
      <c r="G5" s="48"/>
      <c r="H5" s="48"/>
    </row>
    <row r="6" spans="3:19" ht="20.25" customHeight="1">
      <c r="C6" s="50"/>
      <c r="D6" s="50"/>
      <c r="E6" s="50"/>
      <c r="F6" s="48"/>
      <c r="G6" s="48"/>
      <c r="H6" s="48"/>
    </row>
    <row r="7" spans="3:19" ht="20.25" customHeight="1">
      <c r="C7" s="50"/>
      <c r="D7" s="50"/>
      <c r="E7" s="50"/>
      <c r="F7" s="48"/>
      <c r="G7" s="208"/>
      <c r="H7" s="48"/>
    </row>
    <row r="8" spans="3:19" ht="20.25" customHeight="1">
      <c r="C8" s="50"/>
      <c r="D8" s="50"/>
      <c r="E8" s="50"/>
      <c r="F8" s="48"/>
      <c r="G8" s="48"/>
      <c r="H8" s="48"/>
    </row>
    <row r="9" spans="3:19" ht="20.25" customHeight="1">
      <c r="C9" s="50"/>
      <c r="D9" s="50"/>
      <c r="E9" s="50"/>
      <c r="F9" s="48"/>
      <c r="G9" s="48"/>
      <c r="H9" s="48"/>
    </row>
    <row r="10" spans="3:19" ht="20.25" customHeight="1">
      <c r="C10" s="50"/>
      <c r="D10" s="50"/>
      <c r="E10" s="50"/>
      <c r="F10" s="48"/>
      <c r="G10" s="48"/>
      <c r="H10" s="48"/>
    </row>
    <row r="11" spans="3:19" ht="20.25" customHeight="1">
      <c r="C11" s="50"/>
      <c r="D11" s="50"/>
      <c r="E11" s="50"/>
      <c r="F11" s="48"/>
      <c r="G11" s="48"/>
      <c r="H11" s="48"/>
    </row>
    <row r="12" spans="3:19" ht="20.25" customHeight="1">
      <c r="C12" s="50"/>
      <c r="D12" s="50"/>
      <c r="E12" s="50"/>
      <c r="F12" s="48"/>
      <c r="G12" s="48"/>
      <c r="H12" s="48"/>
    </row>
    <row r="13" spans="3:19" ht="20.25" customHeight="1">
      <c r="C13" s="50"/>
      <c r="D13" s="50"/>
      <c r="E13" s="50"/>
      <c r="F13" s="48"/>
      <c r="G13" s="48"/>
      <c r="H13" s="48"/>
    </row>
    <row r="14" spans="3:19" ht="20.25" customHeight="1">
      <c r="C14" s="50"/>
      <c r="D14" s="50"/>
      <c r="E14" s="50"/>
      <c r="F14" s="48"/>
      <c r="G14" s="48"/>
      <c r="H14" s="48"/>
    </row>
    <row r="15" spans="3:19" ht="20.25" customHeight="1">
      <c r="C15" s="50"/>
      <c r="D15" s="50"/>
      <c r="E15" s="50"/>
      <c r="F15" s="48"/>
      <c r="G15" s="48"/>
      <c r="H15" s="48"/>
    </row>
    <row r="16" spans="3:19" ht="20.25" customHeight="1">
      <c r="C16" s="50"/>
      <c r="D16" s="50"/>
      <c r="E16" s="50"/>
      <c r="F16" s="48"/>
      <c r="G16" s="48"/>
      <c r="H16" s="48"/>
    </row>
    <row r="17" spans="3:8" ht="20.25" customHeight="1">
      <c r="C17" s="50"/>
      <c r="D17" s="50"/>
      <c r="E17" s="50"/>
      <c r="F17" s="48"/>
      <c r="G17" s="48"/>
      <c r="H17" s="48"/>
    </row>
    <row r="18" spans="3:8" ht="20.25" customHeight="1">
      <c r="C18" s="50"/>
      <c r="D18" s="50"/>
      <c r="E18" s="50"/>
      <c r="F18" s="48"/>
      <c r="G18" s="48"/>
      <c r="H18" s="48"/>
    </row>
    <row r="19" spans="3:8" ht="20.25" customHeight="1">
      <c r="C19" s="50"/>
      <c r="D19" s="50"/>
      <c r="E19" s="50"/>
      <c r="F19" s="48"/>
      <c r="G19" s="48"/>
      <c r="H19" s="48"/>
    </row>
    <row r="20" spans="3:8" ht="20.25" customHeight="1">
      <c r="C20" s="50"/>
      <c r="D20" s="50"/>
      <c r="E20" s="50"/>
      <c r="F20" s="48"/>
      <c r="G20" s="48"/>
      <c r="H20" s="48"/>
    </row>
    <row r="21" spans="3:8" ht="20.25" customHeight="1">
      <c r="C21" s="50"/>
      <c r="D21" s="50"/>
      <c r="E21" s="50"/>
      <c r="F21" s="48"/>
      <c r="G21" s="48"/>
      <c r="H21" s="48"/>
    </row>
    <row r="22" spans="3:8" ht="20.25" customHeight="1">
      <c r="C22" s="50"/>
      <c r="D22" s="50"/>
      <c r="E22" s="50"/>
      <c r="F22" s="48"/>
      <c r="G22" s="48"/>
      <c r="H22" s="48"/>
    </row>
    <row r="23" spans="3:8" ht="20.25" customHeight="1">
      <c r="C23" s="50"/>
      <c r="D23" s="50"/>
      <c r="E23" s="50"/>
      <c r="F23" s="48"/>
      <c r="G23" s="48"/>
      <c r="H23" s="48"/>
    </row>
    <row r="24" spans="3:8" ht="20.25" customHeight="1">
      <c r="C24" s="50"/>
      <c r="D24" s="50"/>
      <c r="E24" s="50"/>
      <c r="F24" s="48"/>
      <c r="G24" s="48"/>
      <c r="H24" s="48"/>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80" zoomScaleNormal="85" zoomScaleSheetLayoutView="80" workbookViewId="0">
      <selection activeCell="F11" sqref="F11"/>
    </sheetView>
  </sheetViews>
  <sheetFormatPr defaultColWidth="9" defaultRowHeight="20.25" customHeight="1"/>
  <cols>
    <col min="1" max="1" width="2.6328125" style="5" customWidth="1"/>
    <col min="2" max="2" width="2.90625" style="21" customWidth="1"/>
    <col min="3" max="3" width="16.08984375" style="21" customWidth="1"/>
    <col min="4" max="4" width="17" style="5" customWidth="1"/>
    <col min="5" max="13" width="17.08984375" style="5" customWidth="1"/>
    <col min="14" max="16384" width="9" style="5"/>
  </cols>
  <sheetData>
    <row r="1" spans="2:13" ht="21.75" customHeight="1">
      <c r="B1" s="18"/>
      <c r="C1" s="2" t="s">
        <v>81</v>
      </c>
      <c r="D1" s="19"/>
      <c r="E1" s="20"/>
      <c r="F1" s="20"/>
      <c r="G1" s="20"/>
      <c r="H1" s="20"/>
      <c r="I1" s="20"/>
      <c r="J1" s="20"/>
      <c r="K1" s="20"/>
      <c r="L1" s="20"/>
      <c r="M1" s="20"/>
    </row>
    <row r="2" spans="2:13" s="3" customFormat="1" ht="21.75" customHeight="1">
      <c r="B2" s="48"/>
      <c r="C2" s="48"/>
      <c r="D2" s="52"/>
      <c r="E2" s="50"/>
      <c r="F2" s="50"/>
      <c r="G2" s="50"/>
      <c r="H2" s="50"/>
      <c r="I2" s="50"/>
    </row>
    <row r="3" spans="2:13" ht="20.25" customHeight="1">
      <c r="B3" s="48"/>
      <c r="C3" s="49"/>
      <c r="D3" s="50"/>
      <c r="E3" s="50"/>
      <c r="F3" s="50"/>
      <c r="G3" s="50"/>
      <c r="H3" s="50"/>
      <c r="I3" s="50"/>
    </row>
    <row r="4" spans="2:13" ht="11.25" customHeight="1">
      <c r="B4" s="48"/>
      <c r="C4" s="48"/>
      <c r="D4" s="50"/>
      <c r="E4" s="50"/>
      <c r="F4" s="50"/>
      <c r="G4" s="50"/>
      <c r="H4" s="50"/>
      <c r="I4" s="50"/>
    </row>
    <row r="5" spans="2:13" ht="20.25" customHeight="1">
      <c r="B5" s="48"/>
      <c r="C5" s="48"/>
      <c r="D5" s="50"/>
      <c r="E5" s="50"/>
      <c r="F5" s="50"/>
      <c r="G5" s="50"/>
      <c r="H5" s="50"/>
      <c r="I5" s="50"/>
    </row>
    <row r="6" spans="2:13" ht="20.25" customHeight="1">
      <c r="B6" s="48"/>
      <c r="C6" s="48"/>
      <c r="D6" s="50"/>
      <c r="E6" s="50"/>
      <c r="F6" s="50"/>
      <c r="G6" s="50"/>
      <c r="H6" s="50"/>
      <c r="I6" s="50"/>
    </row>
    <row r="7" spans="2:13" ht="20.25" customHeight="1">
      <c r="B7" s="48"/>
      <c r="C7" s="48"/>
      <c r="D7" s="50"/>
      <c r="E7" s="50"/>
      <c r="F7" s="50"/>
      <c r="G7" s="50"/>
      <c r="H7" s="50"/>
      <c r="I7" s="50"/>
    </row>
    <row r="8" spans="2:13" ht="20.25" customHeight="1">
      <c r="B8" s="48"/>
      <c r="C8" s="48"/>
      <c r="D8" s="50"/>
      <c r="E8" s="50"/>
      <c r="F8" s="50"/>
      <c r="G8" s="50"/>
      <c r="H8" s="50"/>
      <c r="I8" s="50"/>
    </row>
    <row r="9" spans="2:13" ht="20.25" customHeight="1">
      <c r="B9" s="48"/>
      <c r="C9" s="48"/>
      <c r="D9" s="50"/>
      <c r="E9" s="50"/>
      <c r="F9" s="50"/>
      <c r="G9" s="50"/>
      <c r="H9" s="50"/>
      <c r="I9" s="50"/>
    </row>
    <row r="10" spans="2:13" ht="20.25" customHeight="1">
      <c r="B10" s="48"/>
      <c r="C10" s="48"/>
      <c r="D10" s="50"/>
      <c r="E10" s="50"/>
      <c r="F10" s="50"/>
      <c r="G10" s="50"/>
      <c r="H10" s="50"/>
      <c r="I10" s="50"/>
    </row>
    <row r="11" spans="2:13" ht="20.25" customHeight="1">
      <c r="B11" s="48"/>
      <c r="C11" s="48"/>
      <c r="D11" s="50"/>
      <c r="E11" s="50"/>
      <c r="F11" s="50"/>
      <c r="G11" s="50"/>
      <c r="H11" s="50"/>
      <c r="I11" s="50"/>
    </row>
    <row r="12" spans="2:13" ht="20.25" customHeight="1">
      <c r="B12" s="48"/>
      <c r="C12" s="48"/>
      <c r="D12" s="50"/>
      <c r="E12" s="50"/>
      <c r="F12" s="50"/>
      <c r="G12" s="50"/>
      <c r="H12" s="50"/>
      <c r="I12" s="50"/>
    </row>
    <row r="13" spans="2:13" ht="20.25" customHeight="1">
      <c r="B13" s="48"/>
      <c r="C13" s="48"/>
      <c r="D13" s="50"/>
      <c r="E13" s="50"/>
      <c r="F13" s="50"/>
      <c r="G13" s="50"/>
      <c r="H13" s="50"/>
      <c r="I13" s="50"/>
    </row>
    <row r="14" spans="2:13" ht="20.25" customHeight="1">
      <c r="B14" s="48"/>
      <c r="C14" s="48"/>
      <c r="D14" s="50"/>
      <c r="E14" s="50"/>
      <c r="F14" s="50"/>
      <c r="G14" s="50"/>
      <c r="H14" s="50"/>
      <c r="I14" s="50"/>
    </row>
    <row r="15" spans="2:13" ht="20.25" customHeight="1">
      <c r="B15" s="48"/>
      <c r="C15" s="48"/>
      <c r="D15" s="50"/>
      <c r="E15" s="50"/>
      <c r="F15" s="50"/>
      <c r="G15" s="50"/>
      <c r="H15" s="50"/>
      <c r="I15" s="50"/>
    </row>
    <row r="16" spans="2:13" ht="20.25" customHeight="1">
      <c r="B16" s="48"/>
      <c r="C16" s="48"/>
      <c r="D16" s="50"/>
      <c r="E16" s="50"/>
      <c r="F16" s="50"/>
      <c r="G16" s="50"/>
      <c r="H16" s="50"/>
      <c r="I16" s="50"/>
    </row>
    <row r="17" spans="2:9" ht="20.25" customHeight="1">
      <c r="B17" s="48"/>
      <c r="C17" s="48"/>
      <c r="D17" s="50"/>
      <c r="E17" s="50"/>
      <c r="F17" s="50"/>
      <c r="G17" s="50"/>
      <c r="H17" s="50"/>
      <c r="I17" s="50"/>
    </row>
    <row r="18" spans="2:9" ht="20.25" customHeight="1">
      <c r="B18" s="48"/>
      <c r="C18" s="48"/>
      <c r="D18" s="50"/>
      <c r="E18" s="50"/>
      <c r="F18" s="50"/>
      <c r="G18" s="50"/>
      <c r="H18" s="50"/>
      <c r="I18" s="50"/>
    </row>
    <row r="19" spans="2:9" ht="20.25" customHeight="1">
      <c r="B19" s="48"/>
      <c r="C19" s="48"/>
      <c r="D19" s="50"/>
      <c r="E19" s="50"/>
      <c r="F19" s="50"/>
      <c r="G19" s="50"/>
      <c r="H19" s="50"/>
      <c r="I19" s="50"/>
    </row>
    <row r="20" spans="2:9" ht="20.25" customHeight="1">
      <c r="B20" s="48"/>
      <c r="C20" s="48"/>
      <c r="D20" s="50"/>
      <c r="E20" s="50"/>
      <c r="F20" s="50"/>
      <c r="G20" s="50"/>
      <c r="H20" s="50"/>
      <c r="I20" s="50"/>
    </row>
    <row r="21" spans="2:9" ht="20.25" customHeight="1">
      <c r="B21" s="48"/>
      <c r="C21" s="48"/>
      <c r="D21" s="50"/>
      <c r="E21" s="50"/>
      <c r="F21" s="50"/>
      <c r="G21" s="50"/>
      <c r="H21" s="50"/>
      <c r="I21" s="50"/>
    </row>
    <row r="22" spans="2:9" ht="20.25" customHeight="1">
      <c r="B22" s="48"/>
      <c r="C22" s="48"/>
      <c r="D22" s="50"/>
      <c r="E22" s="50"/>
      <c r="F22" s="50"/>
      <c r="G22" s="50"/>
      <c r="H22" s="50"/>
      <c r="I22" s="50"/>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1"/>
  <sheetViews>
    <sheetView showGridLines="0" view="pageBreakPreview" zoomScale="54" zoomScaleNormal="70" zoomScaleSheetLayoutView="54" workbookViewId="0">
      <pane xSplit="3" topLeftCell="D1" activePane="topRight" state="frozen"/>
      <selection activeCell="F11" sqref="F11"/>
      <selection pane="topRight" activeCell="F11" sqref="F11"/>
    </sheetView>
  </sheetViews>
  <sheetFormatPr defaultColWidth="9" defaultRowHeight="20.25" customHeight="1"/>
  <cols>
    <col min="1" max="1" width="3.08984375" style="32" customWidth="1"/>
    <col min="2" max="2" width="3.90625" style="32" customWidth="1"/>
    <col min="3" max="3" width="50.90625" style="32" customWidth="1"/>
    <col min="4" max="5" width="13.6328125" style="37" customWidth="1"/>
    <col min="6" max="6" width="13.6328125" style="38" customWidth="1"/>
    <col min="7" max="7" width="13.6328125" style="105" customWidth="1"/>
    <col min="8" max="10" width="13.6328125" style="37" customWidth="1"/>
    <col min="11" max="11" width="13.6328125" style="39" customWidth="1"/>
    <col min="12" max="12" width="13.6328125" style="31" customWidth="1"/>
    <col min="13" max="13" width="13.6328125" style="36" customWidth="1"/>
    <col min="14" max="15" width="13.6328125" style="37" customWidth="1"/>
    <col min="16" max="16" width="13.6328125" style="39" customWidth="1"/>
    <col min="17" max="17" width="13.6328125" style="31" customWidth="1"/>
    <col min="18" max="16384" width="9" style="36"/>
  </cols>
  <sheetData>
    <row r="1" spans="1:17" ht="23" customHeight="1">
      <c r="B1" s="175" t="s">
        <v>77</v>
      </c>
      <c r="C1" s="176"/>
      <c r="D1" s="33"/>
      <c r="E1" s="33"/>
      <c r="F1" s="34"/>
      <c r="G1" s="34"/>
      <c r="H1" s="33"/>
      <c r="I1" s="33"/>
      <c r="J1" s="33"/>
      <c r="K1" s="35"/>
      <c r="L1" s="34"/>
      <c r="M1" s="101"/>
      <c r="N1" s="33"/>
      <c r="O1" s="33"/>
      <c r="P1" s="35"/>
      <c r="Q1" s="33"/>
    </row>
    <row r="2" spans="1:17" ht="20.25" customHeight="1" thickBot="1">
      <c r="B2" s="196" t="str">
        <f>_EPRCS_VU_e7a6f3c4_f524_487b_83eb_6d7ae1c58077</f>
        <v>Q3</v>
      </c>
      <c r="C2" s="154"/>
      <c r="F2" s="36"/>
      <c r="H2" s="102"/>
      <c r="J2" s="456"/>
      <c r="M2" s="102" t="s">
        <v>38</v>
      </c>
    </row>
    <row r="3" spans="1:17" s="41" customFormat="1" ht="25.5" customHeight="1">
      <c r="A3" s="40"/>
      <c r="B3" s="177"/>
      <c r="C3" s="178"/>
      <c r="D3" s="216"/>
      <c r="E3" s="218"/>
      <c r="F3" s="363">
        <v>45778</v>
      </c>
      <c r="G3" s="197"/>
      <c r="H3" s="198">
        <v>45047</v>
      </c>
      <c r="I3" s="255"/>
      <c r="J3" s="255"/>
      <c r="K3" s="256">
        <v>45413</v>
      </c>
      <c r="L3" s="257"/>
      <c r="M3" s="258">
        <v>45413</v>
      </c>
      <c r="N3" s="259">
        <v>45047</v>
      </c>
      <c r="O3" s="260">
        <v>44682</v>
      </c>
      <c r="P3" s="260">
        <v>44317</v>
      </c>
      <c r="Q3" s="261">
        <v>43952</v>
      </c>
    </row>
    <row r="4" spans="1:17" s="43" customFormat="1" ht="25.5" customHeight="1" thickBot="1">
      <c r="A4" s="42"/>
      <c r="B4" s="179"/>
      <c r="C4" s="180"/>
      <c r="D4" s="380" t="s">
        <v>56</v>
      </c>
      <c r="E4" s="106" t="s">
        <v>109</v>
      </c>
      <c r="F4" s="457" t="s">
        <v>108</v>
      </c>
      <c r="G4" s="106" t="s">
        <v>59</v>
      </c>
      <c r="H4" s="113" t="s">
        <v>60</v>
      </c>
      <c r="I4" s="262" t="s">
        <v>56</v>
      </c>
      <c r="J4" s="263" t="s">
        <v>57</v>
      </c>
      <c r="K4" s="472" t="s">
        <v>58</v>
      </c>
      <c r="L4" s="263" t="s">
        <v>59</v>
      </c>
      <c r="M4" s="264" t="s">
        <v>145</v>
      </c>
      <c r="N4" s="265" t="s">
        <v>60</v>
      </c>
      <c r="O4" s="263" t="s">
        <v>60</v>
      </c>
      <c r="P4" s="263" t="s">
        <v>60</v>
      </c>
      <c r="Q4" s="266" t="s">
        <v>60</v>
      </c>
    </row>
    <row r="5" spans="1:17" s="43" customFormat="1" ht="33.75" customHeight="1">
      <c r="A5" s="42"/>
      <c r="B5" s="181" t="s">
        <v>128</v>
      </c>
      <c r="C5" s="182"/>
      <c r="D5" s="381">
        <f>_EPRCS_VU_3e481e2c_2546_4aeb_b9f7_1c4efb3c4cde</f>
        <v>63915</v>
      </c>
      <c r="E5" s="450">
        <f>IF(B2="Q1","",_EPRCS_VU_a7e8f95b_6f17_4a03_b1fd_e0d51b8ec02a)</f>
        <v>61379</v>
      </c>
      <c r="F5" s="458">
        <f>IF(B2="Q1","",IF(B2="Q2","",_EPRCS_VU_ec1ed0e9_183c_4310_96ba_808b40b0d83d))</f>
        <v>67597</v>
      </c>
      <c r="G5" s="247" t="str">
        <f>IF(B2="Q1","",IF(B2="Q2","",IF(B2="Q3","",_EPRCS_VU_957bbc41_b50d_4d9c_b81d_32009bc095a8)))</f>
        <v/>
      </c>
      <c r="H5" s="248">
        <f>_EPRCS_VU_465a15af_8a1a_417c_8d87_e35f02c56bf9</f>
        <v>192892</v>
      </c>
      <c r="I5" s="267">
        <v>57372</v>
      </c>
      <c r="J5" s="268">
        <v>60047</v>
      </c>
      <c r="K5" s="473">
        <v>59464</v>
      </c>
      <c r="L5" s="268">
        <v>67658</v>
      </c>
      <c r="M5" s="269">
        <v>244542</v>
      </c>
      <c r="N5" s="270">
        <v>226914</v>
      </c>
      <c r="O5" s="268">
        <v>214691</v>
      </c>
      <c r="P5" s="268">
        <v>208523</v>
      </c>
      <c r="Q5" s="271">
        <v>211357</v>
      </c>
    </row>
    <row r="6" spans="1:17" ht="33.75" customHeight="1">
      <c r="B6" s="181" t="s">
        <v>131</v>
      </c>
      <c r="C6" s="182"/>
      <c r="D6" s="382">
        <f>_EPRCS_VU_007f74d3_06a8_4f0a_bed7_eb6f624ee95a</f>
        <v>33500</v>
      </c>
      <c r="E6" s="223">
        <f>IF(B2="Q1","",_EPRCS_VU_7c50cb33_6661_4ae4_8b0c_d1f3940e7b75)</f>
        <v>33390</v>
      </c>
      <c r="F6" s="459">
        <f>IF(B2="Q1","",IF(B2="Q2","",_EPRCS_VU_705bc053_624e_4e32_a5f6_260bcecdafa5))</f>
        <v>36747</v>
      </c>
      <c r="G6" s="223" t="str">
        <f>IF(B2="Q1","",IF(B2="Q2","",IF(B2="Q3","",_EPRCS_VU_14f5b1dd_2320_4e2b_aba2_c0f7ecfc732b)))</f>
        <v/>
      </c>
      <c r="H6" s="205">
        <f>_EPRCS_VU_2093557e_3084_4edd_9e8f_85da493c5c02</f>
        <v>103637</v>
      </c>
      <c r="I6" s="272">
        <v>30726</v>
      </c>
      <c r="J6" s="273">
        <v>31968</v>
      </c>
      <c r="K6" s="474">
        <v>31787</v>
      </c>
      <c r="L6" s="273">
        <v>36515</v>
      </c>
      <c r="M6" s="274">
        <v>130996</v>
      </c>
      <c r="N6" s="275">
        <v>118622</v>
      </c>
      <c r="O6" s="273">
        <v>109139</v>
      </c>
      <c r="P6" s="273">
        <v>106764</v>
      </c>
      <c r="Q6" s="276">
        <v>109110</v>
      </c>
    </row>
    <row r="7" spans="1:17" ht="33.75" customHeight="1">
      <c r="B7" s="183" t="s">
        <v>129</v>
      </c>
      <c r="C7" s="184"/>
      <c r="D7" s="382">
        <f>_EPRCS_VU_8caaf67f_303b_43b3_86ae_9bfb4f27f92c</f>
        <v>30415</v>
      </c>
      <c r="E7" s="223">
        <f>IF(B2="Q1","",_EPRCS_VU_292dff99_7d59_49ff_aeb9_fee9e8ec2431)</f>
        <v>27989</v>
      </c>
      <c r="F7" s="459">
        <f>IF(B2="Q1","",IF(B2="Q2","",_EPRCS_VU_801aa927_b427_4e6a_8a3c_2bb793d8ab59))</f>
        <v>30849</v>
      </c>
      <c r="G7" s="223" t="str">
        <f>IF(B2="Q1","",IF(B2="Q2","",IF(B2="Q3","",_EPRCS_VU_ba62d3f4_4897_4599_8dab_9ea7b357d3ed)))</f>
        <v/>
      </c>
      <c r="H7" s="207">
        <f>_EPRCS_VU_4030979c_16c0_40b9_aa81_ff48216fff6c</f>
        <v>89254</v>
      </c>
      <c r="I7" s="272">
        <v>26645</v>
      </c>
      <c r="J7" s="273">
        <v>28078</v>
      </c>
      <c r="K7" s="474">
        <v>27677</v>
      </c>
      <c r="L7" s="273">
        <v>31143</v>
      </c>
      <c r="M7" s="274">
        <v>113545</v>
      </c>
      <c r="N7" s="275">
        <v>108292</v>
      </c>
      <c r="O7" s="273">
        <v>105551</v>
      </c>
      <c r="P7" s="273">
        <v>101758</v>
      </c>
      <c r="Q7" s="276">
        <v>102246</v>
      </c>
    </row>
    <row r="8" spans="1:17" ht="33.75" customHeight="1">
      <c r="B8" s="181" t="s">
        <v>130</v>
      </c>
      <c r="C8" s="182"/>
      <c r="D8" s="382">
        <f>_EPRCS_VU_b0ce7b93_fe7f_4e60_bde9_a2129da94135</f>
        <v>8220</v>
      </c>
      <c r="E8" s="223">
        <f>IF(B2="Q1","",_EPRCS_VU_97114e99_e470_408c_b9d1_08825e93382c)</f>
        <v>8270</v>
      </c>
      <c r="F8" s="459">
        <f>IF(B2="Q1","",IF(B2="Q2","",_EPRCS_VU_ce5b9992_4378_474b_9fc2_82253e74a3bf))</f>
        <v>8543</v>
      </c>
      <c r="G8" s="223" t="str">
        <f>IF(B2="Q1","",IF(B2="Q2","",IF(B2="Q3","",_EPRCS_VU_9fb216be_1896_40aa_aaba_7f3d24fa137a)))</f>
        <v/>
      </c>
      <c r="H8" s="207">
        <f>_EPRCS_VU_c28ba3a8_244a_4073_a9fa_4e1622bde2c0</f>
        <v>25034</v>
      </c>
      <c r="I8" s="272">
        <v>8177</v>
      </c>
      <c r="J8" s="273">
        <v>8225</v>
      </c>
      <c r="K8" s="474">
        <v>8292</v>
      </c>
      <c r="L8" s="273">
        <v>9030</v>
      </c>
      <c r="M8" s="274">
        <v>33725</v>
      </c>
      <c r="N8" s="275">
        <v>33895</v>
      </c>
      <c r="O8" s="273">
        <v>32337</v>
      </c>
      <c r="P8" s="273">
        <v>30854</v>
      </c>
      <c r="Q8" s="276">
        <v>33380</v>
      </c>
    </row>
    <row r="9" spans="1:17" ht="33.75" customHeight="1">
      <c r="B9" s="183" t="s">
        <v>102</v>
      </c>
      <c r="C9" s="184"/>
      <c r="D9" s="383">
        <f>_EPRCS_VU_bbca6117_8ef8_4e29_a1c1_5c7ffa406302</f>
        <v>22194</v>
      </c>
      <c r="E9" s="249">
        <f>IF(B2="Q1","",_EPRCS_VU_834159f1_787e_470e_badc_5b4654c92678)</f>
        <v>19718</v>
      </c>
      <c r="F9" s="460">
        <f>IF(B2="Q1","",IF(B2="Q2","",_EPRCS_VU_1e66962c_4522_4200_b00f_13308f500ca9))</f>
        <v>22306</v>
      </c>
      <c r="G9" s="249" t="str">
        <f>IF(B2="Q1","",IF(B2="Q2","",IF(B2="Q3","",_EPRCS_VU_a0fdeb26_feab_460e_bf2c_199079d300dd)))</f>
        <v/>
      </c>
      <c r="H9" s="250">
        <f>_EPRCS_VU_8067a438_366e_4ea3_a35f_7f96af96017c</f>
        <v>64219</v>
      </c>
      <c r="I9" s="277">
        <v>18468</v>
      </c>
      <c r="J9" s="278">
        <v>19853</v>
      </c>
      <c r="K9" s="475">
        <v>19384</v>
      </c>
      <c r="L9" s="278">
        <v>22113</v>
      </c>
      <c r="M9" s="279">
        <v>79820</v>
      </c>
      <c r="N9" s="275">
        <v>74396</v>
      </c>
      <c r="O9" s="273">
        <v>73213</v>
      </c>
      <c r="P9" s="273">
        <v>70904</v>
      </c>
      <c r="Q9" s="276">
        <v>68865</v>
      </c>
    </row>
    <row r="10" spans="1:17" s="45" customFormat="1" ht="25.5" customHeight="1">
      <c r="A10" s="44"/>
      <c r="B10" s="185"/>
      <c r="C10" s="186" t="s">
        <v>132</v>
      </c>
      <c r="D10" s="384" t="str">
        <f>_EPRCS_VU_10e433d8_a766_42e5_b580_673b9b64723d</f>
        <v>34.7%</v>
      </c>
      <c r="E10" s="251" t="str">
        <f>IF(B2="Q1","",_EPRCS_VU_3d0537a0_b259_4a2d_acf3_18bc7276d286)</f>
        <v>32.1%</v>
      </c>
      <c r="F10" s="461" t="str">
        <f>IF(B2="Q1","",IF(B2="Q2","",_EPRCS_VU_a7e07b97_cba0_42bd_8742_3518225020e3))</f>
        <v>33.0%</v>
      </c>
      <c r="G10" s="251" t="str">
        <f>IF(B2="Q1","",IF(B2="Q2","",IF(B2="Q3","",_EPRCS_VU_fb1fd01c_c493_4545_8be7_44f4bcdb3d98)))</f>
        <v/>
      </c>
      <c r="H10" s="252" t="str">
        <f>_EPRCS_VU_4499ca90_8b30_4175_8756_73f20f51d1b9</f>
        <v>33.3%</v>
      </c>
      <c r="I10" s="280" t="s">
        <v>200</v>
      </c>
      <c r="J10" s="281" t="s">
        <v>201</v>
      </c>
      <c r="K10" s="476" t="s">
        <v>202</v>
      </c>
      <c r="L10" s="281" t="s">
        <v>180</v>
      </c>
      <c r="M10" s="282" t="s">
        <v>202</v>
      </c>
      <c r="N10" s="283" t="s">
        <v>181</v>
      </c>
      <c r="O10" s="284" t="s">
        <v>175</v>
      </c>
      <c r="P10" s="284" t="s">
        <v>167</v>
      </c>
      <c r="Q10" s="285">
        <v>0.32600000000000001</v>
      </c>
    </row>
    <row r="11" spans="1:17" ht="33.75" customHeight="1">
      <c r="B11" s="181" t="s">
        <v>133</v>
      </c>
      <c r="C11" s="182"/>
      <c r="D11" s="382">
        <f>_EPRCS_VU_029b525a_f858_422e_bcb0_9ae9a57ddc27</f>
        <v>22193</v>
      </c>
      <c r="E11" s="223">
        <f>IF(B2="Q1","",_EPRCS_VU_9474196a_61a6_4f61_897e_19eab332d91f)</f>
        <v>20163</v>
      </c>
      <c r="F11" s="459">
        <f>IF(B2="Q1","",IF(B2="Q2","",_EPRCS_VU_2268acce_1c18_4d00_92f2_4b54d7c81c47))</f>
        <v>22396</v>
      </c>
      <c r="G11" s="223" t="str">
        <f>IF(B2="Q1","",IF(B2="Q2","",IF(B2="Q3","",_EPRCS_VU_5982e84c_40dd_4563_8f74_c9499d1d9080)))</f>
        <v/>
      </c>
      <c r="H11" s="207">
        <f>_EPRCS_VU_8e9c4ebb_bdc7_4194_90fc_449fffaaf34d</f>
        <v>64752</v>
      </c>
      <c r="I11" s="272">
        <v>18581</v>
      </c>
      <c r="J11" s="273">
        <v>19888</v>
      </c>
      <c r="K11" s="474">
        <v>19502</v>
      </c>
      <c r="L11" s="273">
        <v>22305</v>
      </c>
      <c r="M11" s="274">
        <v>80277</v>
      </c>
      <c r="N11" s="275">
        <v>74681</v>
      </c>
      <c r="O11" s="273">
        <v>73543</v>
      </c>
      <c r="P11" s="273">
        <v>70904</v>
      </c>
      <c r="Q11" s="276">
        <v>68857</v>
      </c>
    </row>
    <row r="12" spans="1:17" ht="33.75" customHeight="1" thickBot="1">
      <c r="B12" s="187" t="s">
        <v>134</v>
      </c>
      <c r="C12" s="188"/>
      <c r="D12" s="385">
        <f>_EPRCS_VU_668a6988_02b2_4a46_8d61_fd1f9ddfed73</f>
        <v>15374</v>
      </c>
      <c r="E12" s="253">
        <f>IF(B2="Q1","",_EPRCS_VU_39ff5c93_35f5_4f48_a654_3073ebdaac82)</f>
        <v>13968</v>
      </c>
      <c r="F12" s="462">
        <f>IF(B2="Q1","",IF(B2="Q2","",_EPRCS_VU_e51a2ac5_fd4d_4dd5_9ccd_099fa365438f))</f>
        <v>15514</v>
      </c>
      <c r="G12" s="253" t="str">
        <f>IF(B2="Q1","",IF(B2="Q2","",IF(B2="Q3","",_EPRCS_VU_6863e1d0_a11c_4527_94f9_ed3f4ec9c81f)))</f>
        <v/>
      </c>
      <c r="H12" s="254">
        <f>_EPRCS_VU_16b6f384_b835_4540_878e_b3189caa397d</f>
        <v>44857</v>
      </c>
      <c r="I12" s="286">
        <v>12877</v>
      </c>
      <c r="J12" s="287">
        <v>13788</v>
      </c>
      <c r="K12" s="477">
        <v>13515</v>
      </c>
      <c r="L12" s="287">
        <v>15421</v>
      </c>
      <c r="M12" s="288">
        <v>55603</v>
      </c>
      <c r="N12" s="289">
        <v>52009</v>
      </c>
      <c r="O12" s="287">
        <v>51182</v>
      </c>
      <c r="P12" s="287">
        <v>49175</v>
      </c>
      <c r="Q12" s="290">
        <v>47686</v>
      </c>
    </row>
    <row r="13" spans="1:17" s="43" customFormat="1" ht="33.75" customHeight="1">
      <c r="A13" s="42"/>
      <c r="B13" s="189" t="s">
        <v>135</v>
      </c>
      <c r="C13" s="190"/>
      <c r="D13" s="386">
        <v>262135</v>
      </c>
      <c r="E13" s="451">
        <v>274125</v>
      </c>
      <c r="F13" s="463">
        <v>271815</v>
      </c>
      <c r="G13" s="199"/>
      <c r="H13" s="200" t="s">
        <v>19</v>
      </c>
      <c r="I13" s="374">
        <v>274749</v>
      </c>
      <c r="J13" s="291">
        <v>290947</v>
      </c>
      <c r="K13" s="478">
        <v>292685</v>
      </c>
      <c r="L13" s="291">
        <v>340159</v>
      </c>
      <c r="M13" s="292" t="s">
        <v>19</v>
      </c>
      <c r="N13" s="293">
        <v>281015</v>
      </c>
      <c r="O13" s="291">
        <v>236868</v>
      </c>
      <c r="P13" s="291">
        <v>333999</v>
      </c>
      <c r="Q13" s="294">
        <v>294139</v>
      </c>
    </row>
    <row r="14" spans="1:17" s="32" customFormat="1" ht="33.75" customHeight="1">
      <c r="B14" s="183"/>
      <c r="C14" s="184" t="s">
        <v>136</v>
      </c>
      <c r="D14" s="387">
        <v>39958</v>
      </c>
      <c r="E14" s="452">
        <v>51781</v>
      </c>
      <c r="F14" s="464">
        <v>159417</v>
      </c>
      <c r="G14" s="201"/>
      <c r="H14" s="202" t="s">
        <v>19</v>
      </c>
      <c r="I14" s="375">
        <v>125092</v>
      </c>
      <c r="J14" s="295">
        <v>141534</v>
      </c>
      <c r="K14" s="479">
        <v>71453</v>
      </c>
      <c r="L14" s="295">
        <v>118829</v>
      </c>
      <c r="M14" s="296" t="s">
        <v>19</v>
      </c>
      <c r="N14" s="297">
        <v>130831</v>
      </c>
      <c r="O14" s="295">
        <v>84800</v>
      </c>
      <c r="P14" s="295">
        <v>81038</v>
      </c>
      <c r="Q14" s="298">
        <v>249832</v>
      </c>
    </row>
    <row r="15" spans="1:17" s="32" customFormat="1" ht="33.75" customHeight="1">
      <c r="B15" s="181"/>
      <c r="C15" s="191" t="s">
        <v>137</v>
      </c>
      <c r="D15" s="388">
        <v>222177</v>
      </c>
      <c r="E15" s="453">
        <v>222344</v>
      </c>
      <c r="F15" s="465">
        <v>112398</v>
      </c>
      <c r="G15" s="203"/>
      <c r="H15" s="202" t="s">
        <v>19</v>
      </c>
      <c r="I15" s="376">
        <v>149656</v>
      </c>
      <c r="J15" s="299">
        <v>149412</v>
      </c>
      <c r="K15" s="480">
        <v>221232</v>
      </c>
      <c r="L15" s="299">
        <v>221329</v>
      </c>
      <c r="M15" s="300" t="s">
        <v>19</v>
      </c>
      <c r="N15" s="301">
        <v>150184</v>
      </c>
      <c r="O15" s="299">
        <v>152068</v>
      </c>
      <c r="P15" s="299">
        <v>252960</v>
      </c>
      <c r="Q15" s="302">
        <v>44306</v>
      </c>
    </row>
    <row r="16" spans="1:17" ht="33.75" customHeight="1">
      <c r="B16" s="183" t="s">
        <v>138</v>
      </c>
      <c r="C16" s="184"/>
      <c r="D16" s="389">
        <v>141423</v>
      </c>
      <c r="E16" s="454">
        <v>138320</v>
      </c>
      <c r="F16" s="466">
        <v>124046</v>
      </c>
      <c r="G16" s="204"/>
      <c r="H16" s="205" t="s">
        <v>19</v>
      </c>
      <c r="I16" s="377">
        <v>126751</v>
      </c>
      <c r="J16" s="303">
        <v>128167</v>
      </c>
      <c r="K16" s="481">
        <v>116348</v>
      </c>
      <c r="L16" s="303">
        <v>148363</v>
      </c>
      <c r="M16" s="304" t="s">
        <v>19</v>
      </c>
      <c r="N16" s="305">
        <v>125161</v>
      </c>
      <c r="O16" s="303">
        <v>111513</v>
      </c>
      <c r="P16" s="303">
        <v>113999</v>
      </c>
      <c r="Q16" s="306">
        <v>102776</v>
      </c>
    </row>
    <row r="17" spans="2:17" ht="33.75" customHeight="1" thickBot="1">
      <c r="B17" s="192" t="s">
        <v>139</v>
      </c>
      <c r="C17" s="193"/>
      <c r="D17" s="382">
        <v>120711</v>
      </c>
      <c r="E17" s="223">
        <v>135755</v>
      </c>
      <c r="F17" s="467">
        <v>147768</v>
      </c>
      <c r="G17" s="206"/>
      <c r="H17" s="207" t="s">
        <v>19</v>
      </c>
      <c r="I17" s="378">
        <v>147998</v>
      </c>
      <c r="J17" s="273">
        <v>162780</v>
      </c>
      <c r="K17" s="474">
        <v>176336</v>
      </c>
      <c r="L17" s="273">
        <v>191795</v>
      </c>
      <c r="M17" s="307" t="s">
        <v>19</v>
      </c>
      <c r="N17" s="275">
        <v>155854</v>
      </c>
      <c r="O17" s="273">
        <v>125355</v>
      </c>
      <c r="P17" s="273">
        <v>219999</v>
      </c>
      <c r="Q17" s="276">
        <v>191362</v>
      </c>
    </row>
    <row r="18" spans="2:17" ht="33.75" customHeight="1">
      <c r="B18" s="194" t="s">
        <v>126</v>
      </c>
      <c r="C18" s="194"/>
      <c r="D18" s="390" t="s">
        <v>19</v>
      </c>
      <c r="E18" s="146" t="s">
        <v>198</v>
      </c>
      <c r="F18" s="468" t="s">
        <v>19</v>
      </c>
      <c r="G18" s="146"/>
      <c r="H18" s="147" t="s">
        <v>195</v>
      </c>
      <c r="I18" s="308" t="s">
        <v>19</v>
      </c>
      <c r="J18" s="309" t="s">
        <v>19</v>
      </c>
      <c r="K18" s="482" t="s">
        <v>19</v>
      </c>
      <c r="L18" s="309" t="s">
        <v>19</v>
      </c>
      <c r="M18" s="310">
        <v>596</v>
      </c>
      <c r="N18" s="311">
        <v>540</v>
      </c>
      <c r="O18" s="312">
        <v>652</v>
      </c>
      <c r="P18" s="312">
        <v>105</v>
      </c>
      <c r="Q18" s="313">
        <v>716</v>
      </c>
    </row>
    <row r="19" spans="2:17" ht="33.75" customHeight="1">
      <c r="B19" s="195" t="s">
        <v>127</v>
      </c>
      <c r="C19" s="195"/>
      <c r="D19" s="391" t="s">
        <v>19</v>
      </c>
      <c r="E19" s="148" t="s">
        <v>197</v>
      </c>
      <c r="F19" s="469" t="s">
        <v>19</v>
      </c>
      <c r="G19" s="148"/>
      <c r="H19" s="149" t="s">
        <v>195</v>
      </c>
      <c r="I19" s="314" t="s">
        <v>19</v>
      </c>
      <c r="J19" s="315" t="s">
        <v>19</v>
      </c>
      <c r="K19" s="483" t="s">
        <v>19</v>
      </c>
      <c r="L19" s="315" t="s">
        <v>19</v>
      </c>
      <c r="M19" s="316">
        <v>1311</v>
      </c>
      <c r="N19" s="317">
        <v>1333</v>
      </c>
      <c r="O19" s="318">
        <v>1653</v>
      </c>
      <c r="P19" s="318">
        <v>2049</v>
      </c>
      <c r="Q19" s="319">
        <v>2308</v>
      </c>
    </row>
    <row r="20" spans="2:17" ht="33.75" customHeight="1">
      <c r="B20" s="195" t="s">
        <v>124</v>
      </c>
      <c r="C20" s="195"/>
      <c r="D20" s="391" t="s">
        <v>19</v>
      </c>
      <c r="E20" s="148" t="s">
        <v>197</v>
      </c>
      <c r="F20" s="469" t="s">
        <v>19</v>
      </c>
      <c r="G20" s="148"/>
      <c r="H20" s="149" t="s">
        <v>19</v>
      </c>
      <c r="I20" s="314" t="s">
        <v>19</v>
      </c>
      <c r="J20" s="315" t="s">
        <v>19</v>
      </c>
      <c r="K20" s="483" t="s">
        <v>19</v>
      </c>
      <c r="L20" s="315" t="s">
        <v>19</v>
      </c>
      <c r="M20" s="316">
        <v>674</v>
      </c>
      <c r="N20" s="317">
        <v>162</v>
      </c>
      <c r="O20" s="318">
        <v>160</v>
      </c>
      <c r="P20" s="318">
        <v>1146</v>
      </c>
      <c r="Q20" s="319">
        <v>149</v>
      </c>
    </row>
    <row r="21" spans="2:17" ht="33.75" customHeight="1">
      <c r="B21" s="195" t="s">
        <v>125</v>
      </c>
      <c r="C21" s="195"/>
      <c r="D21" s="392" t="s">
        <v>19</v>
      </c>
      <c r="E21" s="150" t="s">
        <v>197</v>
      </c>
      <c r="F21" s="470" t="s">
        <v>19</v>
      </c>
      <c r="G21" s="150"/>
      <c r="H21" s="149" t="s">
        <v>19</v>
      </c>
      <c r="I21" s="320" t="s">
        <v>19</v>
      </c>
      <c r="J21" s="321" t="s">
        <v>19</v>
      </c>
      <c r="K21" s="484" t="s">
        <v>19</v>
      </c>
      <c r="L21" s="321" t="s">
        <v>19</v>
      </c>
      <c r="M21" s="322">
        <v>155.19999999999999</v>
      </c>
      <c r="N21" s="323">
        <v>39.9</v>
      </c>
      <c r="O21" s="324">
        <v>40</v>
      </c>
      <c r="P21" s="324">
        <v>298.5</v>
      </c>
      <c r="Q21" s="325">
        <v>40</v>
      </c>
    </row>
    <row r="22" spans="2:17" ht="33.75" customHeight="1" thickBot="1">
      <c r="B22" s="187" t="s">
        <v>140</v>
      </c>
      <c r="C22" s="188"/>
      <c r="D22" s="393">
        <v>2248</v>
      </c>
      <c r="E22" s="455">
        <v>2257</v>
      </c>
      <c r="F22" s="471">
        <v>2253</v>
      </c>
      <c r="G22" s="151"/>
      <c r="H22" s="152" t="s">
        <v>19</v>
      </c>
      <c r="I22" s="379">
        <v>2346</v>
      </c>
      <c r="J22" s="326">
        <v>2296</v>
      </c>
      <c r="K22" s="485">
        <v>2268</v>
      </c>
      <c r="L22" s="326">
        <v>2257</v>
      </c>
      <c r="M22" s="327" t="s">
        <v>19</v>
      </c>
      <c r="N22" s="328">
        <v>2398</v>
      </c>
      <c r="O22" s="326">
        <v>2430</v>
      </c>
      <c r="P22" s="329">
        <v>2407</v>
      </c>
      <c r="Q22" s="330">
        <v>2504</v>
      </c>
    </row>
    <row r="23" spans="2:17" ht="20.25" customHeight="1">
      <c r="B23" s="153" t="s">
        <v>141</v>
      </c>
      <c r="C23" s="154"/>
      <c r="D23" s="217"/>
      <c r="E23" s="217"/>
      <c r="F23" s="219"/>
      <c r="G23" s="157"/>
      <c r="H23" s="155"/>
      <c r="I23" s="217"/>
      <c r="J23" s="217"/>
      <c r="K23" s="213"/>
      <c r="L23" s="159"/>
      <c r="M23" s="160"/>
      <c r="N23" s="155"/>
      <c r="O23" s="155"/>
      <c r="P23" s="158"/>
      <c r="Q23" s="159"/>
    </row>
    <row r="24" spans="2:17" ht="20.25" customHeight="1">
      <c r="B24" s="161" t="s">
        <v>168</v>
      </c>
      <c r="C24" s="154"/>
      <c r="D24" s="155"/>
      <c r="E24" s="217"/>
      <c r="F24" s="219"/>
      <c r="G24" s="157"/>
      <c r="H24" s="155"/>
      <c r="I24" s="217"/>
      <c r="J24" s="217"/>
      <c r="K24" s="213"/>
      <c r="L24" s="159"/>
      <c r="M24" s="160"/>
      <c r="N24" s="155"/>
      <c r="O24" s="155"/>
      <c r="P24" s="158"/>
      <c r="Q24" s="159"/>
    </row>
    <row r="25" spans="2:17" ht="20.25" customHeight="1">
      <c r="B25" s="161" t="s">
        <v>242</v>
      </c>
      <c r="C25" s="154"/>
      <c r="D25" s="155"/>
      <c r="E25" s="217"/>
      <c r="F25" s="219"/>
      <c r="G25" s="157"/>
      <c r="H25" s="155"/>
      <c r="I25" s="217"/>
      <c r="J25" s="217"/>
      <c r="K25" s="213"/>
      <c r="L25" s="159"/>
      <c r="M25" s="160"/>
      <c r="N25" s="155"/>
      <c r="O25" s="155"/>
      <c r="P25" s="158"/>
      <c r="Q25" s="159"/>
    </row>
    <row r="26" spans="2:17" ht="14" customHeight="1">
      <c r="B26" s="161"/>
      <c r="C26" s="154"/>
      <c r="D26" s="155"/>
      <c r="E26" s="155"/>
      <c r="F26" s="156"/>
      <c r="G26" s="157"/>
      <c r="H26" s="155"/>
      <c r="I26" s="155"/>
      <c r="J26" s="155"/>
      <c r="K26" s="158"/>
      <c r="L26" s="159"/>
      <c r="M26" s="160"/>
      <c r="N26" s="155"/>
      <c r="O26" s="155"/>
      <c r="P26" s="158"/>
      <c r="Q26" s="159"/>
    </row>
    <row r="27" spans="2:17" ht="23.75" customHeight="1" thickBot="1">
      <c r="B27" s="162" t="s">
        <v>199</v>
      </c>
      <c r="C27" s="154"/>
      <c r="D27" s="163"/>
      <c r="E27" s="164" t="s">
        <v>92</v>
      </c>
      <c r="F27" s="156"/>
      <c r="G27" s="157"/>
      <c r="H27" s="155"/>
      <c r="I27" s="155"/>
      <c r="J27" s="155"/>
      <c r="K27" s="158"/>
      <c r="L27" s="159"/>
      <c r="M27" s="160"/>
      <c r="N27" s="155"/>
      <c r="O27" s="155"/>
      <c r="P27" s="158"/>
      <c r="Q27" s="159"/>
    </row>
    <row r="28" spans="2:17" ht="23.75" customHeight="1" thickBot="1">
      <c r="B28" s="154"/>
      <c r="C28" s="165"/>
      <c r="D28" s="166" t="s">
        <v>91</v>
      </c>
      <c r="E28" s="167" t="s">
        <v>90</v>
      </c>
      <c r="F28" s="156"/>
      <c r="G28" s="157"/>
      <c r="H28" s="155"/>
      <c r="I28" s="155"/>
      <c r="J28" s="155"/>
      <c r="K28" s="158"/>
      <c r="L28" s="159"/>
      <c r="M28" s="160"/>
      <c r="N28" s="155"/>
      <c r="O28" s="155"/>
      <c r="P28" s="158"/>
      <c r="Q28" s="159"/>
    </row>
    <row r="29" spans="2:17" ht="23.75" customHeight="1">
      <c r="B29" s="154"/>
      <c r="C29" s="168" t="s">
        <v>101</v>
      </c>
      <c r="D29" s="169">
        <v>5</v>
      </c>
      <c r="E29" s="170">
        <v>9</v>
      </c>
      <c r="F29" s="156"/>
      <c r="G29" s="157"/>
      <c r="H29" s="155"/>
      <c r="I29" s="155"/>
      <c r="J29" s="155"/>
      <c r="K29" s="158"/>
      <c r="L29" s="159"/>
      <c r="M29" s="160"/>
      <c r="N29" s="155"/>
      <c r="O29" s="155"/>
      <c r="P29" s="158"/>
      <c r="Q29" s="159"/>
    </row>
    <row r="30" spans="2:17" ht="23.75" customHeight="1">
      <c r="B30" s="154"/>
      <c r="C30" s="168" t="s">
        <v>93</v>
      </c>
      <c r="D30" s="171">
        <v>445</v>
      </c>
      <c r="E30" s="172">
        <v>460</v>
      </c>
      <c r="F30" s="156"/>
      <c r="G30" s="157"/>
      <c r="H30" s="155"/>
      <c r="I30" s="155"/>
      <c r="J30" s="155"/>
      <c r="K30" s="158"/>
      <c r="L30" s="159"/>
      <c r="M30" s="160"/>
      <c r="N30" s="155"/>
      <c r="O30" s="155"/>
      <c r="P30" s="158"/>
      <c r="Q30" s="159"/>
    </row>
    <row r="31" spans="2:17" ht="20.25" customHeight="1">
      <c r="B31" s="154"/>
      <c r="C31" s="173" t="s">
        <v>143</v>
      </c>
      <c r="D31" s="173"/>
      <c r="E31" s="174"/>
      <c r="F31" s="156"/>
      <c r="G31" s="157"/>
      <c r="H31" s="155"/>
      <c r="I31" s="155"/>
      <c r="J31" s="155"/>
      <c r="K31" s="158"/>
      <c r="L31" s="159"/>
      <c r="M31" s="160"/>
      <c r="N31" s="155"/>
      <c r="O31" s="155"/>
      <c r="P31" s="158"/>
      <c r="Q31" s="159"/>
    </row>
  </sheetData>
  <phoneticPr fontId="2"/>
  <printOptions horizontalCentered="1" verticalCentered="1"/>
  <pageMargins left="0.43307086614173201" right="0.196850393700787" top="0.27559055118110198" bottom="0.31496062992126" header="0.511811023622047" footer="0.15748031496063"/>
  <pageSetup paperSize="9" scale="58" orientation="landscape" r:id="rId1"/>
  <headerFooter alignWithMargins="0"/>
  <ignoredErrors>
    <ignoredError sqref="M26:Q28 I10:P10 M23:Q24" numberStoredAsText="1"/>
    <ignoredError sqref="D7:H12 D5 F5:H5 D6 F6:H6 E5:E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topLeftCell="A8" zoomScale="50" zoomScaleNormal="60" zoomScaleSheetLayoutView="50" zoomScalePageLayoutView="40" workbookViewId="0">
      <selection activeCell="F11" sqref="F11"/>
    </sheetView>
  </sheetViews>
  <sheetFormatPr defaultColWidth="9" defaultRowHeight="20.25" customHeight="1"/>
  <cols>
    <col min="1" max="1" width="2.453125" style="3" customWidth="1"/>
    <col min="2" max="3" width="2.08984375" style="3" customWidth="1"/>
    <col min="4" max="4" width="42.453125" style="3" customWidth="1"/>
    <col min="5" max="5" width="13.6328125" style="116" bestFit="1" customWidth="1"/>
    <col min="6" max="6" width="13.6328125" style="4" bestFit="1" customWidth="1"/>
    <col min="7" max="7" width="15.6328125" style="4" customWidth="1"/>
    <col min="8" max="9" width="15.6328125" style="3" customWidth="1"/>
    <col min="10" max="10" width="3.36328125" style="3" customWidth="1"/>
    <col min="11" max="11" width="2.90625" style="3" customWidth="1"/>
    <col min="12" max="12" width="2.453125" style="3" customWidth="1"/>
    <col min="13" max="13" width="42.36328125" style="3" customWidth="1"/>
    <col min="14" max="15" width="15.6328125" style="116" customWidth="1"/>
    <col min="16" max="18" width="15.6328125" style="3" customWidth="1"/>
    <col min="19" max="19" width="2.90625" style="3" customWidth="1"/>
    <col min="20" max="16384" width="9" style="3"/>
  </cols>
  <sheetData>
    <row r="1" spans="2:22" s="141" customFormat="1" ht="22.5">
      <c r="B1" s="2" t="s">
        <v>142</v>
      </c>
      <c r="C1" s="142"/>
      <c r="D1" s="142"/>
      <c r="E1" s="143"/>
      <c r="F1" s="143"/>
      <c r="G1" s="143"/>
      <c r="H1" s="144"/>
      <c r="I1" s="144"/>
      <c r="J1" s="144"/>
      <c r="K1" s="144"/>
      <c r="L1" s="144"/>
      <c r="M1" s="144"/>
      <c r="N1" s="144"/>
      <c r="O1" s="144"/>
      <c r="P1" s="144"/>
      <c r="Q1" s="144"/>
      <c r="R1" s="144"/>
      <c r="S1" s="4"/>
      <c r="T1" s="4"/>
      <c r="U1" s="4"/>
      <c r="V1" s="4"/>
    </row>
    <row r="2" spans="2:22" ht="20.25" customHeight="1">
      <c r="B2" s="209"/>
      <c r="C2" s="209"/>
      <c r="D2" s="209"/>
      <c r="E2" s="209"/>
      <c r="F2" s="209"/>
      <c r="G2" s="209"/>
      <c r="H2" s="209"/>
      <c r="I2" s="209"/>
      <c r="J2" s="209"/>
      <c r="K2" s="209"/>
      <c r="L2" s="209"/>
      <c r="M2" s="209"/>
      <c r="N2" s="209"/>
      <c r="O2" s="209"/>
      <c r="P2" s="210"/>
      <c r="Q2" s="211"/>
      <c r="R2" s="212" t="s">
        <v>166</v>
      </c>
    </row>
    <row r="3" spans="2:22" ht="23" thickBot="1">
      <c r="B3" s="117" t="s">
        <v>39</v>
      </c>
      <c r="C3" s="118"/>
      <c r="D3" s="119"/>
      <c r="E3" s="120"/>
      <c r="F3" s="121"/>
      <c r="G3" s="121"/>
      <c r="H3" s="122"/>
      <c r="I3" s="122"/>
      <c r="J3" s="123"/>
      <c r="K3" s="117" t="s">
        <v>40</v>
      </c>
      <c r="N3" s="124"/>
      <c r="O3" s="124"/>
      <c r="S3" s="123"/>
    </row>
    <row r="4" spans="2:22" s="126" customFormat="1" ht="23" thickBot="1">
      <c r="B4" s="524" t="s">
        <v>29</v>
      </c>
      <c r="C4" s="524"/>
      <c r="D4" s="524"/>
      <c r="E4" s="224" t="s">
        <v>169</v>
      </c>
      <c r="F4" s="224" t="s">
        <v>178</v>
      </c>
      <c r="G4" s="224" t="s">
        <v>193</v>
      </c>
      <c r="H4" s="214" t="s">
        <v>243</v>
      </c>
      <c r="I4" s="214" t="s">
        <v>255</v>
      </c>
      <c r="J4" s="125"/>
      <c r="K4" s="524" t="s">
        <v>29</v>
      </c>
      <c r="L4" s="524"/>
      <c r="M4" s="524"/>
      <c r="N4" s="6" t="s">
        <v>169</v>
      </c>
      <c r="O4" s="6" t="s">
        <v>178</v>
      </c>
      <c r="P4" s="6" t="s">
        <v>193</v>
      </c>
      <c r="Q4" s="6" t="s">
        <v>243</v>
      </c>
      <c r="R4" s="214" t="s">
        <v>254</v>
      </c>
      <c r="S4" s="125"/>
    </row>
    <row r="5" spans="2:22" ht="22.5">
      <c r="B5" s="3" t="s">
        <v>117</v>
      </c>
      <c r="E5" s="225">
        <v>81038</v>
      </c>
      <c r="F5" s="225">
        <v>84800</v>
      </c>
      <c r="G5" s="225">
        <v>130831</v>
      </c>
      <c r="H5" s="225">
        <v>118829</v>
      </c>
      <c r="I5" s="234">
        <f>_EPRCS_VU_e56d5cfd_1e8e_4a41_82e5_c026113b9fb7</f>
        <v>159417</v>
      </c>
      <c r="J5" s="123"/>
      <c r="K5" s="3" t="s">
        <v>119</v>
      </c>
      <c r="N5" s="23">
        <v>113999</v>
      </c>
      <c r="O5" s="23">
        <v>111512</v>
      </c>
      <c r="P5" s="23">
        <v>125161</v>
      </c>
      <c r="Q5" s="23">
        <v>148363</v>
      </c>
      <c r="R5" s="236">
        <f>_EPRCS_VU_2c7cac17_0e8a_4dd9_9689_e980821463ab</f>
        <v>124046</v>
      </c>
      <c r="S5" s="123"/>
    </row>
    <row r="6" spans="2:22" ht="22.5">
      <c r="B6" s="3" t="s">
        <v>118</v>
      </c>
      <c r="E6" s="225"/>
      <c r="F6" s="225"/>
      <c r="G6" s="225"/>
      <c r="H6" s="225"/>
      <c r="I6" s="234"/>
      <c r="J6" s="123"/>
      <c r="K6" s="3" t="s">
        <v>156</v>
      </c>
      <c r="N6" s="23"/>
      <c r="O6" s="23"/>
      <c r="P6" s="23"/>
      <c r="Q6" s="23"/>
      <c r="R6" s="236"/>
      <c r="S6" s="123"/>
    </row>
    <row r="7" spans="2:22" ht="22.5">
      <c r="C7" s="3" t="s">
        <v>41</v>
      </c>
      <c r="E7" s="225">
        <v>53964</v>
      </c>
      <c r="F7" s="225">
        <v>60142</v>
      </c>
      <c r="G7" s="225">
        <v>104531</v>
      </c>
      <c r="H7" s="225">
        <v>91904</v>
      </c>
      <c r="I7" s="234">
        <f>_EPRCS_VU_e10dff92_e4ff_4a94_906e_102cf087803e</f>
        <v>26125</v>
      </c>
      <c r="J7" s="123"/>
      <c r="L7" s="3" t="s">
        <v>2</v>
      </c>
      <c r="N7" s="23">
        <v>9379</v>
      </c>
      <c r="O7" s="23">
        <v>8918</v>
      </c>
      <c r="P7" s="23">
        <v>10193</v>
      </c>
      <c r="Q7" s="23">
        <v>12618</v>
      </c>
      <c r="R7" s="236">
        <f>_EPRCS_VU_d3086f1d_24b0_4cc8_9254_484f2dc68a4a</f>
        <v>14058</v>
      </c>
      <c r="S7" s="123"/>
    </row>
    <row r="8" spans="2:22" ht="22.5">
      <c r="C8" s="3" t="s">
        <v>152</v>
      </c>
      <c r="E8" s="225"/>
      <c r="F8" s="225"/>
      <c r="G8" s="225"/>
      <c r="H8" s="225"/>
      <c r="I8" s="234"/>
      <c r="J8" s="123"/>
      <c r="L8" s="3" t="s">
        <v>47</v>
      </c>
      <c r="N8" s="23"/>
      <c r="O8" s="23"/>
      <c r="P8" s="23"/>
      <c r="Q8" s="23"/>
      <c r="R8" s="236"/>
      <c r="S8" s="123"/>
    </row>
    <row r="9" spans="2:22" ht="22.5">
      <c r="C9" s="3" t="s">
        <v>42</v>
      </c>
      <c r="E9" s="225">
        <v>18799</v>
      </c>
      <c r="F9" s="225">
        <v>20784</v>
      </c>
      <c r="G9" s="225">
        <v>21350</v>
      </c>
      <c r="H9" s="225">
        <v>21202</v>
      </c>
      <c r="I9" s="234">
        <f>_EPRCS_VU_a0d252df_b4a1_4dbe_a760_3dda6ea2d762</f>
        <v>19465</v>
      </c>
      <c r="J9" s="123"/>
      <c r="L9" s="3" t="s">
        <v>3</v>
      </c>
      <c r="N9" s="23">
        <v>3743</v>
      </c>
      <c r="O9" s="23">
        <v>4672</v>
      </c>
      <c r="P9" s="23">
        <v>4818</v>
      </c>
      <c r="Q9" s="23">
        <v>5031</v>
      </c>
      <c r="R9" s="236">
        <f>_EPRCS_VU_bde4cc25_b3ab_4f32_81fd_7b9ea068670e</f>
        <v>4409</v>
      </c>
      <c r="S9" s="123"/>
    </row>
    <row r="10" spans="2:22" ht="22.5">
      <c r="C10" s="3" t="s">
        <v>49</v>
      </c>
      <c r="E10" s="225"/>
      <c r="F10" s="225"/>
      <c r="G10" s="225"/>
      <c r="H10" s="225"/>
      <c r="I10" s="234"/>
      <c r="J10" s="123"/>
      <c r="L10" s="3" t="s">
        <v>48</v>
      </c>
      <c r="N10" s="23"/>
      <c r="O10" s="23"/>
      <c r="P10" s="23"/>
      <c r="Q10" s="23"/>
      <c r="R10" s="236"/>
      <c r="S10" s="123"/>
    </row>
    <row r="11" spans="2:22" ht="22.5">
      <c r="C11" s="3" t="s">
        <v>171</v>
      </c>
      <c r="E11" s="226">
        <v>3399</v>
      </c>
      <c r="F11" s="227">
        <v>62</v>
      </c>
      <c r="G11" s="226">
        <v>1534</v>
      </c>
      <c r="H11" s="226">
        <v>2910</v>
      </c>
      <c r="I11" s="235" t="s">
        <v>89</v>
      </c>
      <c r="J11" s="118"/>
      <c r="L11" s="3" t="s">
        <v>4</v>
      </c>
      <c r="N11" s="23">
        <v>13982</v>
      </c>
      <c r="O11" s="23">
        <v>12313</v>
      </c>
      <c r="P11" s="23">
        <v>10659</v>
      </c>
      <c r="Q11" s="23">
        <v>14847</v>
      </c>
      <c r="R11" s="236">
        <f>_EPRCS_VU_7bca0d8d_2754_4447_87d9_a3c19f24a969</f>
        <v>7789</v>
      </c>
      <c r="S11" s="123"/>
    </row>
    <row r="12" spans="2:22" ht="22.5">
      <c r="C12" s="3" t="s">
        <v>170</v>
      </c>
      <c r="E12" s="225"/>
      <c r="F12" s="225"/>
      <c r="G12" s="227"/>
      <c r="H12" s="225"/>
      <c r="I12" s="234"/>
      <c r="J12" s="123"/>
      <c r="L12" s="3" t="s">
        <v>50</v>
      </c>
      <c r="N12" s="23"/>
      <c r="O12" s="23"/>
      <c r="P12" s="23"/>
      <c r="Q12" s="23"/>
      <c r="R12" s="236"/>
      <c r="S12" s="123"/>
    </row>
    <row r="13" spans="2:22" ht="22.5" customHeight="1">
      <c r="C13" s="3" t="s">
        <v>16</v>
      </c>
      <c r="E13" s="225">
        <v>109</v>
      </c>
      <c r="F13" s="227">
        <v>108</v>
      </c>
      <c r="G13" s="226">
        <v>44</v>
      </c>
      <c r="H13" s="226">
        <v>49</v>
      </c>
      <c r="I13" s="235" t="s">
        <v>89</v>
      </c>
      <c r="J13" s="118"/>
      <c r="L13" s="3" t="s">
        <v>5</v>
      </c>
      <c r="N13" s="215" t="s">
        <v>110</v>
      </c>
      <c r="O13" s="215" t="s">
        <v>110</v>
      </c>
      <c r="P13" s="215" t="s">
        <v>110</v>
      </c>
      <c r="Q13" s="215" t="s">
        <v>110</v>
      </c>
      <c r="R13" s="235" t="s">
        <v>89</v>
      </c>
      <c r="S13" s="123"/>
    </row>
    <row r="14" spans="2:22" ht="22.5">
      <c r="C14" s="3" t="s">
        <v>51</v>
      </c>
      <c r="E14" s="225"/>
      <c r="F14" s="225"/>
      <c r="G14" s="225"/>
      <c r="H14" s="225"/>
      <c r="I14" s="234"/>
      <c r="J14" s="123"/>
      <c r="L14" s="3" t="s">
        <v>18</v>
      </c>
      <c r="N14" s="23"/>
      <c r="O14" s="23"/>
      <c r="P14" s="23"/>
      <c r="Q14" s="23"/>
      <c r="R14" s="236"/>
      <c r="S14" s="123"/>
    </row>
    <row r="15" spans="2:22" ht="22.5">
      <c r="C15" s="3" t="s">
        <v>17</v>
      </c>
      <c r="E15" s="226" t="s">
        <v>110</v>
      </c>
      <c r="F15" s="226" t="s">
        <v>110</v>
      </c>
      <c r="G15" s="226" t="s">
        <v>110</v>
      </c>
      <c r="H15" s="226" t="s">
        <v>110</v>
      </c>
      <c r="I15" s="235" t="s">
        <v>89</v>
      </c>
      <c r="J15" s="123"/>
      <c r="K15" s="127"/>
      <c r="L15" s="127" t="s">
        <v>174</v>
      </c>
      <c r="N15" s="23">
        <v>80206</v>
      </c>
      <c r="O15" s="23">
        <v>80047</v>
      </c>
      <c r="P15" s="23">
        <v>93088</v>
      </c>
      <c r="Q15" s="23">
        <v>108589</v>
      </c>
      <c r="R15" s="236">
        <f>_EPRCS_VU_95884559_435e_45fb_b5d1_f553aeecc1b2</f>
        <v>90425</v>
      </c>
      <c r="S15" s="123"/>
    </row>
    <row r="16" spans="2:22" ht="22.5">
      <c r="C16" s="3" t="s">
        <v>88</v>
      </c>
      <c r="E16" s="225"/>
      <c r="F16" s="225"/>
      <c r="G16" s="225"/>
      <c r="H16" s="225"/>
      <c r="I16" s="234"/>
      <c r="J16" s="123"/>
      <c r="K16" s="127"/>
      <c r="L16" s="127" t="s">
        <v>173</v>
      </c>
      <c r="N16" s="23"/>
      <c r="O16" s="23"/>
      <c r="P16" s="23"/>
      <c r="Q16" s="23"/>
      <c r="R16" s="236"/>
      <c r="S16" s="123"/>
    </row>
    <row r="17" spans="1:19" ht="22.5">
      <c r="C17" s="3" t="s">
        <v>144</v>
      </c>
      <c r="E17" s="226" t="s">
        <v>179</v>
      </c>
      <c r="F17" s="226" t="s">
        <v>179</v>
      </c>
      <c r="G17" s="226" t="s">
        <v>179</v>
      </c>
      <c r="H17" s="226" t="s">
        <v>179</v>
      </c>
      <c r="I17" s="235">
        <v>110000</v>
      </c>
      <c r="J17" s="123"/>
      <c r="K17" s="127"/>
      <c r="L17" s="127" t="s">
        <v>30</v>
      </c>
      <c r="N17" s="25">
        <v>6686</v>
      </c>
      <c r="O17" s="25">
        <v>5560</v>
      </c>
      <c r="P17" s="25">
        <v>6400</v>
      </c>
      <c r="Q17" s="25">
        <v>7276</v>
      </c>
      <c r="R17" s="240">
        <f>_EPRCS_VU_46452c35_a6be_41a9_9421_804bb2827aba</f>
        <v>7364</v>
      </c>
      <c r="S17" s="123"/>
    </row>
    <row r="18" spans="1:19" ht="35" customHeight="1">
      <c r="C18" s="525" t="s">
        <v>196</v>
      </c>
      <c r="D18" s="525"/>
      <c r="E18" s="225"/>
      <c r="F18" s="225"/>
      <c r="G18" s="225"/>
      <c r="H18" s="225"/>
      <c r="I18" s="234"/>
      <c r="J18" s="123"/>
      <c r="L18" s="3" t="s">
        <v>116</v>
      </c>
      <c r="R18" s="242"/>
      <c r="S18" s="123"/>
    </row>
    <row r="19" spans="1:19" ht="22.5">
      <c r="C19" s="3" t="s">
        <v>43</v>
      </c>
      <c r="E19" s="225">
        <v>4784</v>
      </c>
      <c r="F19" s="225">
        <v>3721</v>
      </c>
      <c r="G19" s="225">
        <v>3389</v>
      </c>
      <c r="H19" s="225">
        <v>2781</v>
      </c>
      <c r="I19" s="234">
        <f>_EPRCS_VU_8792940e_f421_48d6_8c7c_75d3dcdda525</f>
        <v>3846</v>
      </c>
      <c r="J19" s="123"/>
      <c r="K19" s="128" t="s">
        <v>25</v>
      </c>
      <c r="L19" s="128"/>
      <c r="M19" s="128"/>
      <c r="N19" s="129">
        <v>0</v>
      </c>
      <c r="O19" s="129">
        <v>0</v>
      </c>
      <c r="P19" s="129">
        <v>0</v>
      </c>
      <c r="Q19" s="129" t="s">
        <v>244</v>
      </c>
      <c r="R19" s="243" t="str">
        <f>_EPRCS_VU_39b523b9_7ca0_498f_b578_becb954cc5a5</f>
        <v>-</v>
      </c>
      <c r="S19" s="123"/>
    </row>
    <row r="20" spans="1:19" ht="23" customHeight="1">
      <c r="C20" s="3" t="s">
        <v>52</v>
      </c>
      <c r="E20" s="225"/>
      <c r="F20" s="225"/>
      <c r="G20" s="225"/>
      <c r="H20" s="225"/>
      <c r="I20" s="234"/>
      <c r="J20" s="123"/>
      <c r="K20" s="127" t="s">
        <v>157</v>
      </c>
      <c r="L20" s="127"/>
      <c r="M20" s="127"/>
      <c r="N20" s="25"/>
      <c r="O20" s="25"/>
      <c r="P20" s="25"/>
      <c r="Q20" s="25"/>
      <c r="R20" s="240"/>
      <c r="S20" s="123"/>
    </row>
    <row r="21" spans="1:19" ht="22.5">
      <c r="C21" s="127" t="s">
        <v>44</v>
      </c>
      <c r="E21" s="225">
        <v>-20</v>
      </c>
      <c r="F21" s="225">
        <v>-20</v>
      </c>
      <c r="G21" s="225">
        <v>-20</v>
      </c>
      <c r="H21" s="225">
        <v>-20</v>
      </c>
      <c r="I21" s="234">
        <f>_EPRCS_VU_ce61a6c9_5c88_4efb_8dde_d3797525dad9</f>
        <v>-20</v>
      </c>
      <c r="J21" s="123"/>
      <c r="K21" s="127"/>
      <c r="L21" s="127" t="s">
        <v>30</v>
      </c>
      <c r="N21" s="25">
        <v>0</v>
      </c>
      <c r="O21" s="25">
        <v>0</v>
      </c>
      <c r="P21" s="25">
        <v>0</v>
      </c>
      <c r="Q21" s="25" t="s">
        <v>244</v>
      </c>
      <c r="R21" s="240" t="str">
        <f>_EPRCS_VU_39b523b9_7ca0_498f_b578_becb954cc5a5</f>
        <v>-</v>
      </c>
      <c r="S21" s="123"/>
    </row>
    <row r="22" spans="1:19" ht="22.5">
      <c r="C22" s="127" t="s">
        <v>153</v>
      </c>
      <c r="E22" s="225"/>
      <c r="F22" s="225"/>
      <c r="G22" s="225"/>
      <c r="H22" s="227"/>
      <c r="I22" s="236"/>
      <c r="J22" s="123"/>
      <c r="L22" s="127" t="s">
        <v>52</v>
      </c>
      <c r="N22" s="26"/>
      <c r="O22" s="26"/>
      <c r="P22" s="26"/>
      <c r="Q22" s="26"/>
      <c r="R22" s="244"/>
      <c r="S22" s="123"/>
    </row>
    <row r="23" spans="1:19" ht="23.5" customHeight="1" thickBot="1">
      <c r="C23" s="127"/>
      <c r="D23" s="127"/>
      <c r="E23" s="225"/>
      <c r="F23" s="225"/>
      <c r="G23" s="225"/>
      <c r="H23" s="228"/>
      <c r="I23" s="237"/>
      <c r="J23" s="123"/>
      <c r="K23" s="128" t="s">
        <v>6</v>
      </c>
      <c r="L23" s="128"/>
      <c r="M23" s="128"/>
      <c r="N23" s="23">
        <v>113999</v>
      </c>
      <c r="O23" s="23">
        <v>111513</v>
      </c>
      <c r="P23" s="23">
        <v>125161</v>
      </c>
      <c r="Q23" s="23">
        <v>148363</v>
      </c>
      <c r="R23" s="236">
        <f>_EPRCS_VU_58bd3eeb_4a61_4dae_b5b4_9c9a018acda4</f>
        <v>124046</v>
      </c>
      <c r="S23" s="123"/>
    </row>
    <row r="24" spans="1:19" ht="23" thickBot="1">
      <c r="B24" s="130" t="s">
        <v>120</v>
      </c>
      <c r="C24" s="130"/>
      <c r="D24" s="130"/>
      <c r="E24" s="229">
        <v>252960</v>
      </c>
      <c r="F24" s="229">
        <v>152068</v>
      </c>
      <c r="G24" s="229">
        <v>150184</v>
      </c>
      <c r="H24" s="229">
        <v>221329</v>
      </c>
      <c r="I24" s="238">
        <f>_EPRCS_VU_c458925d_a617_42d3_bafd_fa6e6066186c</f>
        <v>112398</v>
      </c>
      <c r="J24" s="123"/>
      <c r="K24" s="122" t="s">
        <v>53</v>
      </c>
      <c r="L24" s="122"/>
      <c r="M24" s="122"/>
      <c r="N24" s="24"/>
      <c r="O24" s="24"/>
      <c r="P24" s="24"/>
      <c r="Q24" s="24"/>
      <c r="R24" s="245"/>
      <c r="S24" s="123"/>
    </row>
    <row r="25" spans="1:19" ht="22.5">
      <c r="A25" s="127"/>
      <c r="B25" s="127"/>
      <c r="C25" s="3" t="s">
        <v>121</v>
      </c>
      <c r="E25" s="225">
        <v>36894</v>
      </c>
      <c r="F25" s="225">
        <v>35796</v>
      </c>
      <c r="G25" s="225">
        <v>34973</v>
      </c>
      <c r="H25" s="225">
        <v>34236</v>
      </c>
      <c r="I25" s="234">
        <f>_EPRCS_VU_24b30278_0b6b_4ce5_94d1_4e16c0280845</f>
        <v>35153</v>
      </c>
      <c r="J25" s="123"/>
      <c r="R25" s="242"/>
      <c r="S25" s="123"/>
    </row>
    <row r="26" spans="1:19" ht="22.5">
      <c r="D26" s="3" t="s">
        <v>27</v>
      </c>
      <c r="E26" s="225">
        <v>26057</v>
      </c>
      <c r="F26" s="225">
        <v>26057</v>
      </c>
      <c r="G26" s="225">
        <v>26057</v>
      </c>
      <c r="H26" s="225">
        <v>26057</v>
      </c>
      <c r="I26" s="234">
        <f>_EPRCS_VU_e6918c2a_63cf_475c_99a1_82009fdf82ec</f>
        <v>26057</v>
      </c>
      <c r="J26" s="123"/>
      <c r="K26" s="3" t="s">
        <v>7</v>
      </c>
      <c r="N26" s="23">
        <v>25033</v>
      </c>
      <c r="O26" s="23">
        <v>25067</v>
      </c>
      <c r="P26" s="23">
        <v>25111</v>
      </c>
      <c r="Q26" s="23">
        <v>25175</v>
      </c>
      <c r="R26" s="236">
        <f>_EPRCS_VU_ae81f049_0107_4315_915b_e5cbca02555a</f>
        <v>25212</v>
      </c>
      <c r="S26" s="131"/>
    </row>
    <row r="27" spans="1:19" ht="22.5">
      <c r="D27" s="3" t="s">
        <v>82</v>
      </c>
      <c r="E27" s="225"/>
      <c r="F27" s="225"/>
      <c r="G27" s="225"/>
      <c r="H27" s="225"/>
      <c r="I27" s="234"/>
      <c r="J27" s="131"/>
      <c r="K27" s="3" t="s">
        <v>158</v>
      </c>
      <c r="N27" s="23"/>
      <c r="O27" s="23"/>
      <c r="P27" s="23"/>
      <c r="Q27" s="23"/>
      <c r="R27" s="236"/>
      <c r="S27" s="132"/>
    </row>
    <row r="28" spans="1:19" ht="22.5">
      <c r="D28" s="3" t="s">
        <v>45</v>
      </c>
      <c r="E28" s="227">
        <v>9487</v>
      </c>
      <c r="F28" s="227">
        <v>8628</v>
      </c>
      <c r="G28" s="227">
        <v>7824</v>
      </c>
      <c r="H28" s="227">
        <v>6995</v>
      </c>
      <c r="I28" s="236">
        <f>_EPRCS_VU_70f89afa_a952_4435_be02_ed77d261dd0f</f>
        <v>6491</v>
      </c>
      <c r="J28" s="132"/>
      <c r="K28" s="3" t="s">
        <v>13</v>
      </c>
      <c r="N28" s="23">
        <v>8384</v>
      </c>
      <c r="O28" s="23">
        <v>8418</v>
      </c>
      <c r="P28" s="23">
        <v>8462</v>
      </c>
      <c r="Q28" s="23">
        <v>8526</v>
      </c>
      <c r="R28" s="236">
        <f>_EPRCS_VU_6fa8bffe_b431_4444_afad_35c887e131a7</f>
        <v>8563</v>
      </c>
      <c r="S28" s="132"/>
    </row>
    <row r="29" spans="1:19" ht="22.5">
      <c r="D29" s="133" t="s">
        <v>154</v>
      </c>
      <c r="E29" s="225"/>
      <c r="F29" s="225"/>
      <c r="G29" s="225"/>
      <c r="H29" s="225"/>
      <c r="I29" s="234"/>
      <c r="J29" s="132"/>
      <c r="K29" s="3" t="s">
        <v>159</v>
      </c>
      <c r="N29" s="23"/>
      <c r="O29" s="23"/>
      <c r="P29" s="23"/>
      <c r="Q29" s="23"/>
      <c r="R29" s="236"/>
      <c r="S29" s="132"/>
    </row>
    <row r="30" spans="1:19" ht="22.5">
      <c r="D30" s="3" t="s">
        <v>28</v>
      </c>
      <c r="E30" s="225">
        <v>1349</v>
      </c>
      <c r="F30" s="225">
        <v>1111</v>
      </c>
      <c r="G30" s="225">
        <v>1092</v>
      </c>
      <c r="H30" s="225">
        <v>1184</v>
      </c>
      <c r="I30" s="234">
        <v>2605</v>
      </c>
      <c r="J30" s="132"/>
      <c r="K30" s="3" t="s">
        <v>14</v>
      </c>
      <c r="N30" s="23">
        <v>188924</v>
      </c>
      <c r="O30" s="23">
        <v>93156</v>
      </c>
      <c r="P30" s="23">
        <v>124646</v>
      </c>
      <c r="Q30" s="23">
        <v>159472</v>
      </c>
      <c r="R30" s="236">
        <f>_EPRCS_VU_73b5114f_6ebc_41b4_a0b1_a37cfa804cd8</f>
        <v>117869</v>
      </c>
      <c r="S30" s="132"/>
    </row>
    <row r="31" spans="1:19" ht="22.5">
      <c r="D31" s="3" t="s">
        <v>155</v>
      </c>
      <c r="E31" s="225"/>
      <c r="F31" s="225"/>
      <c r="G31" s="225"/>
      <c r="H31" s="225"/>
      <c r="I31" s="234"/>
      <c r="J31" s="132"/>
      <c r="K31" s="3" t="s">
        <v>160</v>
      </c>
      <c r="N31" s="23"/>
      <c r="O31" s="23"/>
      <c r="P31" s="23"/>
      <c r="Q31" s="23"/>
      <c r="R31" s="236"/>
      <c r="S31" s="132"/>
    </row>
    <row r="32" spans="1:19" ht="22.5">
      <c r="C32" s="3" t="s">
        <v>122</v>
      </c>
      <c r="E32" s="225">
        <v>0</v>
      </c>
      <c r="F32" s="225">
        <v>1</v>
      </c>
      <c r="G32" s="225">
        <v>1</v>
      </c>
      <c r="H32" s="225">
        <v>0</v>
      </c>
      <c r="I32" s="234">
        <f>_EPRCS_VU_4b595d92_c0c7_48c5_9a56_d7c4b6c97a40</f>
        <v>0</v>
      </c>
      <c r="J32" s="132"/>
      <c r="K32" s="127" t="s">
        <v>123</v>
      </c>
      <c r="L32" s="127"/>
      <c r="M32" s="127"/>
      <c r="N32" s="25">
        <v>-2461</v>
      </c>
      <c r="O32" s="25">
        <v>-1399</v>
      </c>
      <c r="P32" s="25">
        <v>-2452</v>
      </c>
      <c r="Q32" s="25">
        <v>-1438</v>
      </c>
      <c r="R32" s="240">
        <f>_EPRCS_VU_88cb9fb2_a9ad_455a_be82_7055b70851f1</f>
        <v>-3922</v>
      </c>
      <c r="S32" s="132"/>
    </row>
    <row r="33" spans="1:19" ht="23" thickBot="1">
      <c r="C33" s="3" t="s">
        <v>21</v>
      </c>
      <c r="E33" s="225">
        <v>216065</v>
      </c>
      <c r="F33" s="225">
        <v>116270</v>
      </c>
      <c r="G33" s="225">
        <v>115209</v>
      </c>
      <c r="H33" s="225">
        <v>187092</v>
      </c>
      <c r="I33" s="234">
        <f>_EPRCS_VU_1504993c_36b1_4951_bf7d_a6856cb46e7b</f>
        <v>77243</v>
      </c>
      <c r="J33" s="132"/>
      <c r="K33" s="122" t="s">
        <v>161</v>
      </c>
      <c r="L33" s="122"/>
      <c r="M33" s="122"/>
      <c r="N33" s="24"/>
      <c r="O33" s="24"/>
      <c r="P33" s="24"/>
      <c r="Q33" s="24"/>
      <c r="R33" s="245"/>
      <c r="S33" s="132"/>
    </row>
    <row r="34" spans="1:19" ht="22.5">
      <c r="C34" s="3" t="s">
        <v>0</v>
      </c>
      <c r="E34" s="230"/>
      <c r="F34" s="230"/>
      <c r="G34" s="230"/>
      <c r="H34" s="230"/>
      <c r="I34" s="239"/>
      <c r="J34" s="132"/>
      <c r="K34" s="127" t="s">
        <v>22</v>
      </c>
      <c r="L34" s="127"/>
      <c r="M34" s="127"/>
      <c r="N34" s="23">
        <v>219881</v>
      </c>
      <c r="O34" s="23">
        <v>125243</v>
      </c>
      <c r="P34" s="23">
        <v>155768</v>
      </c>
      <c r="Q34" s="23">
        <v>191735</v>
      </c>
      <c r="R34" s="236">
        <f>_EPRCS_VU_514d92d1_f5f6_40f2_aa3a_0c08c2c2e7c8</f>
        <v>147722</v>
      </c>
      <c r="S34" s="132"/>
    </row>
    <row r="35" spans="1:19" ht="22.5">
      <c r="D35" s="3" t="s">
        <v>112</v>
      </c>
      <c r="E35" s="231">
        <v>210000</v>
      </c>
      <c r="F35" s="231">
        <v>110000</v>
      </c>
      <c r="G35" s="231">
        <v>110000</v>
      </c>
      <c r="H35" s="231">
        <v>182000</v>
      </c>
      <c r="I35" s="240">
        <f>_EPRCS_VU_c2de93dc_d81d_46ef_8b04_693a43dbc205</f>
        <v>72000</v>
      </c>
      <c r="J35" s="132"/>
      <c r="K35" s="127" t="s">
        <v>162</v>
      </c>
      <c r="L35" s="127"/>
      <c r="M35" s="127"/>
      <c r="N35" s="23"/>
      <c r="O35" s="23"/>
      <c r="P35" s="23"/>
      <c r="Q35" s="23"/>
      <c r="R35" s="236"/>
      <c r="S35" s="132"/>
    </row>
    <row r="36" spans="1:19" ht="36" customHeight="1">
      <c r="D36" s="134" t="s">
        <v>114</v>
      </c>
      <c r="E36" s="230"/>
      <c r="F36" s="230"/>
      <c r="G36" s="230"/>
      <c r="H36" s="230"/>
      <c r="I36" s="239"/>
      <c r="J36" s="132"/>
      <c r="K36" s="127" t="s">
        <v>26</v>
      </c>
      <c r="L36" s="127"/>
      <c r="M36" s="127"/>
      <c r="N36" s="23">
        <v>118</v>
      </c>
      <c r="O36" s="23">
        <v>111</v>
      </c>
      <c r="P36" s="23">
        <v>85</v>
      </c>
      <c r="Q36" s="23">
        <v>59</v>
      </c>
      <c r="R36" s="236">
        <f>_EPRCS_VU_0ebc7839_f602_4435_85e3_ffdc3d2ecda5</f>
        <v>45</v>
      </c>
      <c r="S36" s="132"/>
    </row>
    <row r="37" spans="1:19" ht="23" thickBot="1">
      <c r="D37" s="3" t="s">
        <v>113</v>
      </c>
      <c r="E37" s="230">
        <v>6065</v>
      </c>
      <c r="F37" s="230">
        <v>6270</v>
      </c>
      <c r="G37" s="230">
        <v>5209</v>
      </c>
      <c r="H37" s="230">
        <v>5092</v>
      </c>
      <c r="I37" s="239">
        <f>_EPRCS_VU_890b3497_78e1_4d90_aaeb_3d8480e79f3e</f>
        <v>5243</v>
      </c>
      <c r="J37" s="132"/>
      <c r="K37" s="122" t="s">
        <v>163</v>
      </c>
      <c r="L37" s="122"/>
      <c r="M37" s="122"/>
      <c r="N37" s="24"/>
      <c r="O37" s="24"/>
      <c r="P37" s="24"/>
      <c r="Q37" s="24"/>
      <c r="R37" s="245"/>
      <c r="S37" s="132"/>
    </row>
    <row r="38" spans="1:19" ht="22.5">
      <c r="D38" s="3" t="s">
        <v>115</v>
      </c>
      <c r="E38" s="230"/>
      <c r="F38" s="230"/>
      <c r="G38" s="230"/>
      <c r="H38" s="230"/>
      <c r="I38" s="239"/>
      <c r="J38" s="132"/>
      <c r="K38" s="127" t="s">
        <v>23</v>
      </c>
      <c r="L38" s="127"/>
      <c r="M38" s="127"/>
      <c r="N38" s="23">
        <v>219999</v>
      </c>
      <c r="O38" s="23">
        <v>125355</v>
      </c>
      <c r="P38" s="23">
        <v>155854</v>
      </c>
      <c r="Q38" s="23">
        <v>191795</v>
      </c>
      <c r="R38" s="236">
        <f>_EPRCS_VU_bda52ebd_fd60_4430_a2fb_9e3cef92a4d4</f>
        <v>147768</v>
      </c>
      <c r="S38" s="132"/>
    </row>
    <row r="39" spans="1:19" ht="23" thickBot="1">
      <c r="E39" s="230"/>
      <c r="F39" s="230"/>
      <c r="G39" s="230"/>
      <c r="H39" s="230"/>
      <c r="I39" s="239"/>
      <c r="J39" s="132"/>
      <c r="K39" s="122" t="s">
        <v>20</v>
      </c>
      <c r="L39" s="122"/>
      <c r="M39" s="122"/>
      <c r="N39" s="24"/>
      <c r="O39" s="24"/>
      <c r="P39" s="24"/>
      <c r="Q39" s="24"/>
      <c r="R39" s="245"/>
      <c r="S39" s="132"/>
    </row>
    <row r="40" spans="1:19" ht="22.5">
      <c r="B40" s="130" t="s">
        <v>46</v>
      </c>
      <c r="C40" s="130"/>
      <c r="D40" s="130"/>
      <c r="E40" s="229">
        <v>333999</v>
      </c>
      <c r="F40" s="229">
        <v>236868</v>
      </c>
      <c r="G40" s="229">
        <v>281015</v>
      </c>
      <c r="H40" s="229">
        <v>340159</v>
      </c>
      <c r="I40" s="238">
        <f>_EPRCS_VU_53bd42a3_b765_4d09_98fb_380b8405c7e2</f>
        <v>271815</v>
      </c>
      <c r="J40" s="132"/>
      <c r="K40" s="130" t="s">
        <v>24</v>
      </c>
      <c r="L40" s="130"/>
      <c r="M40" s="130"/>
      <c r="N40" s="23">
        <v>333999</v>
      </c>
      <c r="O40" s="23">
        <v>236868</v>
      </c>
      <c r="P40" s="23">
        <v>281015</v>
      </c>
      <c r="Q40" s="23">
        <v>340159</v>
      </c>
      <c r="R40" s="236">
        <f>_EPRCS_VU_53bd42a3_b765_4d09_98fb_380b8405c7e2</f>
        <v>271815</v>
      </c>
      <c r="S40" s="132"/>
    </row>
    <row r="41" spans="1:19" ht="23" thickBot="1">
      <c r="B41" s="122" t="s">
        <v>1</v>
      </c>
      <c r="C41" s="122"/>
      <c r="D41" s="122"/>
      <c r="E41" s="232"/>
      <c r="F41" s="232"/>
      <c r="G41" s="232"/>
      <c r="H41" s="233"/>
      <c r="I41" s="241"/>
      <c r="J41" s="132"/>
      <c r="K41" s="122" t="s">
        <v>54</v>
      </c>
      <c r="L41" s="122"/>
      <c r="M41" s="122"/>
      <c r="N41" s="135"/>
      <c r="O41" s="24"/>
      <c r="P41" s="24"/>
      <c r="Q41" s="24"/>
      <c r="R41" s="246"/>
      <c r="S41" s="132"/>
    </row>
    <row r="42" spans="1:19" ht="22.5">
      <c r="B42" s="136" t="s">
        <v>84</v>
      </c>
      <c r="C42" s="127"/>
      <c r="D42" s="127"/>
      <c r="E42" s="8"/>
      <c r="F42" s="8"/>
      <c r="G42" s="8"/>
      <c r="H42" s="8"/>
      <c r="I42" s="8"/>
      <c r="J42" s="132"/>
      <c r="K42" s="127"/>
      <c r="L42" s="127"/>
      <c r="M42" s="127"/>
      <c r="N42" s="25"/>
      <c r="O42" s="137"/>
      <c r="P42" s="25"/>
      <c r="Q42" s="25"/>
      <c r="R42" s="25"/>
      <c r="S42" s="132"/>
    </row>
    <row r="43" spans="1:19" ht="22.5">
      <c r="B43" s="136" t="s">
        <v>110</v>
      </c>
      <c r="C43" s="136" t="s">
        <v>172</v>
      </c>
      <c r="D43" s="136"/>
      <c r="E43" s="136"/>
      <c r="F43" s="136"/>
      <c r="G43" s="136"/>
      <c r="H43" s="136"/>
      <c r="I43" s="136"/>
      <c r="J43" s="132"/>
      <c r="K43" s="127"/>
      <c r="L43" s="127"/>
      <c r="M43" s="127"/>
      <c r="N43" s="4"/>
      <c r="O43" s="127"/>
      <c r="P43" s="8"/>
      <c r="Q43" s="8"/>
      <c r="R43" s="8"/>
      <c r="S43" s="131"/>
    </row>
    <row r="44" spans="1:19" ht="22.5">
      <c r="A44" s="138"/>
      <c r="B44" s="139"/>
      <c r="J44" s="132"/>
      <c r="S44" s="131"/>
    </row>
    <row r="45" spans="1:19" s="136" customFormat="1" ht="22.5">
      <c r="A45" s="138"/>
      <c r="B45" s="127"/>
      <c r="C45" s="3"/>
      <c r="D45" s="3"/>
      <c r="E45" s="116"/>
      <c r="F45" s="4"/>
      <c r="G45" s="4"/>
      <c r="H45" s="3"/>
      <c r="I45" s="3"/>
      <c r="J45" s="132"/>
      <c r="K45" s="3"/>
      <c r="L45" s="3"/>
      <c r="M45" s="3"/>
      <c r="N45" s="116"/>
      <c r="O45" s="116"/>
      <c r="P45" s="3"/>
      <c r="Q45" s="3"/>
      <c r="R45" s="3"/>
      <c r="S45" s="131"/>
    </row>
    <row r="46" spans="1:19" s="136" customFormat="1" ht="22.5">
      <c r="A46" s="3"/>
      <c r="B46" s="127"/>
      <c r="C46" s="3"/>
      <c r="D46" s="3"/>
      <c r="E46" s="116"/>
      <c r="F46" s="4"/>
      <c r="G46" s="4"/>
      <c r="H46" s="3"/>
      <c r="I46" s="3"/>
      <c r="J46" s="3"/>
      <c r="K46" s="3"/>
      <c r="L46" s="3"/>
      <c r="M46" s="3"/>
      <c r="N46" s="116"/>
      <c r="O46" s="116"/>
      <c r="P46" s="3"/>
      <c r="Q46" s="3"/>
      <c r="R46" s="3"/>
    </row>
    <row r="47" spans="1:19" s="136" customFormat="1" ht="19.5" customHeight="1">
      <c r="A47" s="3"/>
      <c r="B47" s="3"/>
      <c r="C47" s="3"/>
      <c r="D47" s="3"/>
      <c r="E47" s="116"/>
      <c r="F47" s="4"/>
      <c r="G47" s="4"/>
      <c r="H47" s="3"/>
      <c r="I47" s="3"/>
      <c r="J47" s="3"/>
      <c r="K47" s="3"/>
      <c r="L47" s="3"/>
      <c r="M47" s="3"/>
      <c r="N47" s="116"/>
      <c r="O47" s="116"/>
      <c r="P47" s="3"/>
      <c r="Q47" s="3"/>
      <c r="R47" s="3"/>
      <c r="S47" s="3"/>
    </row>
    <row r="48" spans="1:19" ht="14" customHeight="1">
      <c r="J48" s="140"/>
      <c r="S48" s="118"/>
    </row>
    <row r="49" spans="10:10" ht="16.5" customHeight="1">
      <c r="J49" s="118"/>
    </row>
  </sheetData>
  <mergeCells count="3">
    <mergeCell ref="B4:D4"/>
    <mergeCell ref="K4:M4"/>
    <mergeCell ref="C18:D18"/>
  </mergeCells>
  <phoneticPr fontId="2"/>
  <printOptions horizontalCentered="1" verticalCentered="1"/>
  <pageMargins left="0.43307086614173201" right="0.196850393700787" top="0.27559055118110198" bottom="0.31496062992126" header="0.511811023622047" footer="0.15748031496063"/>
  <pageSetup paperSize="9" scale="57" orientation="landscape" r:id="rId1"/>
  <headerFooter alignWithMargins="0"/>
  <ignoredErrors>
    <ignoredError sqref="I5:I9 I24:I29 R5:R31 I31:I41 R33:R4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Cover</vt:lpstr>
      <vt:lpstr>Segmental info &amp; Opex</vt:lpstr>
      <vt:lpstr>Corporate_Overview</vt:lpstr>
      <vt:lpstr>1.Rev YoY</vt:lpstr>
      <vt:lpstr>2.Ope YoY</vt:lpstr>
      <vt:lpstr>3.Summary</vt:lpstr>
      <vt:lpstr>5.BS</vt:lpstr>
      <vt:lpstr>'1.Rev YoY'!Print_Area</vt:lpstr>
      <vt:lpstr>'2.Ope YoY'!Print_Area</vt:lpstr>
      <vt:lpstr>'3.Summary'!Print_Area</vt:lpstr>
      <vt:lpstr>Corporate_Overview!Print_Area</vt:lpstr>
      <vt:lpstr>Cover!Print_Area</vt:lpstr>
      <vt:lpstr>'Segmental info &amp; Opex'!Print_Area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fy25q3-supplemental</dc:title>
  <dc:subject>2025年5月期(FY25)第3四半期　業績補足資料</dc:subject>
  <dc:creator>Oracle Corporation</dc:creator>
  <cp:keywords>3rd Quarter, Fiscal Year ending May 2025 (FY25) Business Results, Supplemental Information and Historical Facts, 2025/3/21,日本オラクル株式会社,Oracle Corporation Japan (TSE 4716)</cp:keywords>
  <dc:description/>
  <cp:lastModifiedBy> </cp:lastModifiedBy>
  <cp:lastPrinted>2025-09-23T06:56:11Z</cp:lastPrinted>
  <dcterms:created xsi:type="dcterms:W3CDTF">2009-12-21T07:58:45Z</dcterms:created>
  <dcterms:modified xsi:type="dcterms:W3CDTF">2025-09-23T06:57:15Z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c76ce46-357f-46de-88d6-77b9bbb83c46_Enabled">
    <vt:lpwstr>true</vt:lpwstr>
  </property>
  <property fmtid="{D5CDD505-2E9C-101B-9397-08002B2CF9AE}" pid="5" name="MSIP_Label_3c76ce46-357f-46de-88d6-77b9bbb83c46_SetDate">
    <vt:lpwstr>2025-09-23T06:56:52Z</vt:lpwstr>
  </property>
  <property fmtid="{D5CDD505-2E9C-101B-9397-08002B2CF9AE}" pid="6" name="MSIP_Label_3c76ce46-357f-46de-88d6-77b9bbb83c46_Method">
    <vt:lpwstr>Privileged</vt:lpwstr>
  </property>
  <property fmtid="{D5CDD505-2E9C-101B-9397-08002B2CF9AE}" pid="7" name="MSIP_Label_3c76ce46-357f-46de-88d6-77b9bbb83c46_Name">
    <vt:lpwstr>Public</vt:lpwstr>
  </property>
  <property fmtid="{D5CDD505-2E9C-101B-9397-08002B2CF9AE}" pid="8" name="MSIP_Label_3c76ce46-357f-46de-88d6-77b9bbb83c46_SiteId">
    <vt:lpwstr>4e2c6054-71cb-48f1-bd6c-3a9705aca71b</vt:lpwstr>
  </property>
  <property fmtid="{D5CDD505-2E9C-101B-9397-08002B2CF9AE}" pid="9" name="MSIP_Label_3c76ce46-357f-46de-88d6-77b9bbb83c46_ActionId">
    <vt:lpwstr>cb32966c-d147-488a-ac4d-0f215014691a</vt:lpwstr>
  </property>
  <property fmtid="{D5CDD505-2E9C-101B-9397-08002B2CF9AE}" pid="10" name="MSIP_Label_3c76ce46-357f-46de-88d6-77b9bbb83c46_ContentBits">
    <vt:lpwstr>0</vt:lpwstr>
  </property>
</Properties>
</file>