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5Q4/tanshin/"/>
    </mc:Choice>
  </mc:AlternateContent>
  <xr:revisionPtr revIDLastSave="0" documentId="8_{B79F4767-3B45-4579-9507-5ABDBA50FE59}" xr6:coauthVersionLast="47" xr6:coauthVersionMax="47" xr10:uidLastSave="{00000000-0000-0000-0000-000000000000}"/>
  <workbookProtection workbookAlgorithmName="SHA-512" workbookHashValue="QeZewOR7qZo8+B2MrLpYRUNJeqPw30KwMO985vQT0K7VAUDC9ELx0Y4u3n95Fu7agbTx/NGzOXea1hE8E5x7VQ==" workbookSaltValue="IS4uhCugyl8lqX+KOOTm7Q==" workbookSpinCount="100000" lockStructure="1"/>
  <bookViews>
    <workbookView xWindow="-110" yWindow="-110" windowWidth="19420" windowHeight="10300" tabRatio="820" xr2:uid="{00000000-000D-0000-FFFF-FFFF00000000}"/>
  </bookViews>
  <sheets>
    <sheet name="Cover" sheetId="43031" r:id="rId1"/>
    <sheet name="Segmental info &amp; Opex" sheetId="43034" r:id="rId2"/>
    <sheet name="Corporate_Overview" sheetId="196" r:id="rId3"/>
    <sheet name="1.Rev YoY" sheetId="43032" state="hidden" r:id="rId4"/>
    <sheet name="2.Ope YoY" sheetId="43033" state="hidden" r:id="rId5"/>
    <sheet name="3.Summary" sheetId="43036" state="hidden" r:id="rId6"/>
    <sheet name="5.BS" sheetId="6" state="hidden" r:id="rId7"/>
  </sheets>
  <definedNames>
    <definedName name="_EPRCS_REPORT_PACKAGE_ID_" hidden="1">"fabd845b-7024-4e1e-b79c-93a05281eb6e"</definedName>
    <definedName name="_EPRCS_RP_DOCLET_ID_" hidden="1">"babe05ac-f742-4ba6-8eef-4a2be5cea223"</definedName>
    <definedName name="_EPRCS_VU_038def89_7eb1_48fc_bcca_3bf14c9b23ef" hidden="1">33241</definedName>
    <definedName name="_EPRCS_VU_04948f51_4582_4b7e_996f_1324b1eabadd" hidden="1">"22.7%"</definedName>
    <definedName name="_EPRCS_VU_059035ad_3cb5_4175_91d1_784b9af5d0ab" hidden="1">70618</definedName>
    <definedName name="_EPRCS_VU_08029305_b50e_45f5_9d46_421ac9d3e58c" hidden="1">4797</definedName>
    <definedName name="_EPRCS_VU_0e1eccba_c138_4a5b_b3b5_d51fec67dad3" hidden="1">20163</definedName>
    <definedName name="_EPRCS_VU_0fbc65a2_2199_40f2_9cf6_3824a7b29a78" hidden="1">4910</definedName>
    <definedName name="_EPRCS_VU_105b2060_0972_40bb_92e4_4ffe9a5ae70a" hidden="1">72000</definedName>
    <definedName name="_EPRCS_VU_11a842cc_d522_4111_b7f7_25273129af66" hidden="1">24890</definedName>
    <definedName name="_EPRCS_VU_11e4fde7_f798_4ffb_abb9_abe26451a95b" hidden="1">547</definedName>
    <definedName name="_EPRCS_VU_12822549_ce18_4979_ae09_51209d91cded" hidden="1">"0.6%"</definedName>
    <definedName name="_EPRCS_VU_13789dba_db87_4398_afc8_9372274ab5b1" hidden="1">2505</definedName>
    <definedName name="_EPRCS_VU_144f215a_cced_46a1_b3eb_48eafb7f0a6c" hidden="1">"-15.2%"</definedName>
    <definedName name="_EPRCS_VU_167a848f_6cd7_4816_8179_e7752dafd352" hidden="1">"18.4%"</definedName>
    <definedName name="_EPRCS_VU_177c8fae_dcd8_41ab_b757_a3923b5354cd" hidden="1">8682</definedName>
    <definedName name="_EPRCS_VU_1831d9a6_15e9_401a_ab89_51448d35b969" hidden="1">"2.3%"</definedName>
    <definedName name="_EPRCS_VU_1862a7e8_0919_42d3_aa78_4c39e23b6f49" hidden="1">4323</definedName>
    <definedName name="_EPRCS_VU_18933c8f_8c06_48ea_9c6c_5677872f35fd" hidden="1">22612</definedName>
    <definedName name="_EPRCS_VU_18e84ade_9ae5_4c0c_bc0c_6b096982fb3c" hidden="1">22701</definedName>
    <definedName name="_EPRCS_VU_19ce1ded_6b16_48c1_9ed5_ba23278eb42c" hidden="1">177</definedName>
    <definedName name="_EPRCS_VU_1adcdf1c_406a_49cb_95df_c1d37cb5334d" hidden="1">3134</definedName>
    <definedName name="_EPRCS_VU_1b172d92_8047_4762_bfcf_7459ba4f61bd" hidden="1">"15.1%"</definedName>
    <definedName name="_EPRCS_VU_1c7bbd0d_79b9_4561_a2ca_12d49c84efd6" hidden="1">30415</definedName>
    <definedName name="_EPRCS_VU_1d6f6bda_229a_4983_a70a_e5dc0a9ce132" hidden="1">"10.9%"</definedName>
    <definedName name="_EPRCS_VU_1e059688_5a17_4a43_ab70_864b8935a33b" hidden="1">30849</definedName>
    <definedName name="_EPRCS_VU_1e6cbeed_ac43_42f5_98d5_9d7495f3c97d" hidden="1">"34.7%"</definedName>
    <definedName name="_EPRCS_VU_1efbe0e8_0e35_4da0_8c59_9c504e77fe58" hidden="1">19233</definedName>
    <definedName name="_EPRCS_VU_1ffaff49_9e16_4a53_9696_49f1436c5547" hidden="1">54437</definedName>
    <definedName name="_EPRCS_VU_202801e9_9e88_4515_8d10_72a54d4a2b86" hidden="1">22474</definedName>
    <definedName name="_EPRCS_VU_216dbb9e_4191_407d_9af1_87d76390a3ef" hidden="1">85673</definedName>
    <definedName name="_EPRCS_VU_23fb567d_067e_4595_bf1b_71c2fbeeb71c" hidden="1">223030</definedName>
    <definedName name="_EPRCS_VU_24814bfb_cb9c_4b72_abf2_04cff09ea0c2" hidden="1">150</definedName>
    <definedName name="_EPRCS_VU_2608b702_4e81_44bd_bb88_5aeacb71caba" hidden="1">176678</definedName>
    <definedName name="_EPRCS_VU_272b357b_6a5c_41a3_9e97_fadd983c6289" hidden="1">"7.6%"</definedName>
    <definedName name="_EPRCS_VU_2bfbc81f_a27e_4078_aa71_0d984f49346e" hidden="1">3738</definedName>
    <definedName name="_EPRCS_VU_2cd88ca9_e94f_4c3f_9a65_2932254814b4" hidden="1">"-30.5%"</definedName>
    <definedName name="_EPRCS_VU_2e3f0a57_762b_43db_91af_8b86ef4db9ef" hidden="1">8576</definedName>
    <definedName name="_EPRCS_VU_2e87a61d_2428_4f32_a807_73d29f5a7a2e" hidden="1">"10.5%"</definedName>
    <definedName name="_EPRCS_VU_2edd6258_06db_4f40_8ff6_d0695caf58f6" hidden="1">134</definedName>
    <definedName name="_EPRCS_VU_2f6887ca_eb75_498d_8a6c_5fc1254309f3" hidden="1">"8.8%"</definedName>
    <definedName name="_EPRCS_VU_32e6eaa2_6cb6_4f0a_be58_0123c0214b7e" hidden="1">15305</definedName>
    <definedName name="_EPRCS_VU_33278eb8_a7c5_4ff0_a6c5_c04240a16960" hidden="1">1421</definedName>
    <definedName name="_EPRCS_VU_3351b49c_6a21_497d_828c_6727ab24c1d2" hidden="1">"-21.0%"</definedName>
    <definedName name="_EPRCS_VU_335ea884_f293_4749_b1a4_2dd83e679a05" hidden="1">"33.0%"</definedName>
    <definedName name="_EPRCS_VU_33bb5f37_1125_4984_8438_4611f07e42a0" hidden="1">"12.8%"</definedName>
    <definedName name="_EPRCS_VU_34178a43_d1a5_43f5_bdb0_6a5292e32bdc" hidden="1">"12.0%"</definedName>
    <definedName name="_EPRCS_VU_34e35185_add0_4244_8539_8281aac5a08c" hidden="1">45267</definedName>
    <definedName name="_EPRCS_VU_35868ae8_b709_4d11_b2cf_f8d0cd27b273" hidden="1">"-4.9%"</definedName>
    <definedName name="_EPRCS_VU_35da8ad5_3007_453e_b865_4194fc67f0cc" hidden="1">34555</definedName>
    <definedName name="_EPRCS_VU_35da9a8f_13b6_43f4_9919_db9f19edba6c" hidden="1">25684</definedName>
    <definedName name="_EPRCS_VU_37cc0ea1_f1ef_41d2_b420_1be1a9b270e2" hidden="1">1302</definedName>
    <definedName name="_EPRCS_VU_397511d0_fb47_43f0_a005_4e37f6801d65" hidden="1">15590</definedName>
    <definedName name="_EPRCS_VU_3a298275_e7c2_4f58_b2ce_189a5411b40e" hidden="1">163639</definedName>
    <definedName name="_EPRCS_VU_3b022f48_8910_4d4f_9180_37467071f29a" hidden="1">61379</definedName>
    <definedName name="_EPRCS_VU_3b642c05_88ac_4a63_b2fc_ceff55c12a4e" hidden="1">19718</definedName>
    <definedName name="_EPRCS_VU_3b82d2f0_ef91_49a3_a9b8_f8c7c3fb25df" hidden="1">"41.1%"</definedName>
    <definedName name="_EPRCS_VU_3ca823bd_347f_4a59_a4d0_8361592a4a81" hidden="1">"32.0%"</definedName>
    <definedName name="_EPRCS_VU_3cd0c94c_ad2a_489e_9516_8cc11bb6716b" hidden="1">60725</definedName>
    <definedName name="_EPRCS_VU_3dcddc79_b8f4_4d0c_9d93_0dfb3baa726b" hidden="1">0</definedName>
    <definedName name="_EPRCS_VU_3f987207_ec17_40be_9320_e78eadf9724f" hidden="1">1691</definedName>
    <definedName name="_EPRCS_VU_40da18fb_a3b1_4826_80eb_419272fd017f" hidden="1">"-9.1%"</definedName>
    <definedName name="_EPRCS_VU_431ee6f5_e2b1_4d68_afb9_65340582e607" hidden="1">"4.4%"</definedName>
    <definedName name="_EPRCS_VU_43832458_4bf6_47e3_a3b0_09e76becf03f" hidden="1">"Q4"</definedName>
    <definedName name="_EPRCS_VU_43c69883_d70c_4a53_9d5b_8e788b55bf4d" hidden="1">"-5.5%"</definedName>
    <definedName name="_EPRCS_VU_450dec13_7092_4372_accc_adef69850757" hidden="1">6308</definedName>
    <definedName name="_EPRCS_VU_4566ee77_4597_4d47_9c73_c1b66aedc819" hidden="1">"2.0%"</definedName>
    <definedName name="_EPRCS_VU_459805a5_d172_41d0_a26c_fce1da16135a" hidden="1">15868</definedName>
    <definedName name="_EPRCS_VU_46f86801_a4c0_43b0_820d_122bbc745631" hidden="1">66616</definedName>
    <definedName name="_EPRCS_VU_480300d7_69f5_4668_b9d6_c4206a59f961" hidden="1">"11.6%"</definedName>
    <definedName name="_EPRCS_VU_4c01178d_f01b_4a31_a277_8cf7e602ad6e" hidden="1">604</definedName>
    <definedName name="_EPRCS_VU_4c35810d_0eb1_477e_9258_b493f29ad5c2" hidden="1">"9.2%"</definedName>
    <definedName name="_EPRCS_VU_50b89987_2ad0_4a6e_89b6_113cd35d4f39" hidden="1">87454</definedName>
    <definedName name="_EPRCS_VU_516f38f7_a8d8_472f_9ff6_d82c3fc40095" hidden="1">"4.6%"</definedName>
    <definedName name="_EPRCS_VU_52cc5494_a9ee_4ee2_91d8_da0156a2cee9" hidden="1">15514</definedName>
    <definedName name="_EPRCS_VU_5333db0e_f7c5_453c_8849_615054bed474" hidden="1">77721</definedName>
    <definedName name="_EPRCS_VU_535c3d14_114a_4d5e_ba73_6f10bc2a5757" hidden="1">"13.0%"</definedName>
    <definedName name="_EPRCS_VU_5563e3f6_745f_4334_98da_4269a0171ac8" hidden="1">"32.1%"</definedName>
    <definedName name="_EPRCS_VU_55c38ae4_cbce_4f5c_9125_e60b7b1cc1c8" hidden="1">548</definedName>
    <definedName name="_EPRCS_VU_56bfcc5e_ee61_4fd6_9918_06e09ed60e88" hidden="1">"7.8%"</definedName>
    <definedName name="_EPRCS_VU_570118d3_688b_4565_a20d_1d5a2a535b8a" hidden="1">9352</definedName>
    <definedName name="_EPRCS_VU_57ce1593_4e54_4989_84b1_93538cface2c" hidden="1">59951</definedName>
    <definedName name="_EPRCS_VU_582ae510_73d6_4488_94ca_10100020cfbd" hidden="1">"69.8%"</definedName>
    <definedName name="_EPRCS_VU_58be829d_bf82_4e67_8b24_b35f54df9de1" hidden="1">9520</definedName>
    <definedName name="_EPRCS_VU_5a793bc0_b4d0_4431_8a4a_6879ca7979cf" hidden="1">22573</definedName>
    <definedName name="_EPRCS_VU_610e80ee_53ee_4add_8533_75bd40808854" hidden="1">526</definedName>
    <definedName name="_EPRCS_VU_6194606d_d5c3_4178_9a8c_0f5eb4261d0d" hidden="1">8102</definedName>
    <definedName name="_EPRCS_VU_627da8d5_8134_4c9f_873c_20252b5d3e96" hidden="1">"33.0%"</definedName>
    <definedName name="_EPRCS_VU_62db7025_2a2b_4284_8eb0_006c605f9aed" hidden="1">"3.4%"</definedName>
    <definedName name="_EPRCS_VU_6393c120_87b0_4564_87be_798a1a23b8c8" hidden="1">-1049</definedName>
    <definedName name="_EPRCS_VU_65400b2c_76ee_4582_8878_b180c63f4c72" hidden="1">3093</definedName>
    <definedName name="_EPRCS_VU_67e7704c_c586_4018_9716_497aabb4756e" hidden="1">8220</definedName>
    <definedName name="_EPRCS_VU_69ca2b31_211b_4a8d_ba3e_105ffabac3e5" hidden="1">63915</definedName>
    <definedName name="_EPRCS_VU_6ad5ef60_c640_4402_9144_6779a842d23e" hidden="1">7637</definedName>
    <definedName name="_EPRCS_VU_6dcb8b52_3e66_4c2a_889f_fa0ca8417afe" hidden="1">34820</definedName>
    <definedName name="_EPRCS_VU_6e34d92e_dcfb_4a77_99d8_c78643baeee8" hidden="1">56730</definedName>
    <definedName name="_EPRCS_VU_6e727ab3_f810_44f1_8617_4aa07e3742f7" hidden="1">"-17.6%"</definedName>
    <definedName name="_EPRCS_VU_6e9396e9_82a4_4e49_abf0_0dbacf548632" hidden="1">38485</definedName>
    <definedName name="_EPRCS_VU_6f1054f9_8cae_4f52_a3f8_89d72713a99a" hidden="1">-1731</definedName>
    <definedName name="_EPRCS_VU_706ab63a_d0b9_4ed6_bc1e_99b04c37259b" hidden="1">"-25.2%"</definedName>
    <definedName name="_EPRCS_VU_729972d2_ee45_4de7_8e8b_c576cde6e20b" hidden="1">24089</definedName>
    <definedName name="_EPRCS_VU_73d2e018_d1ce_464c_b6df_391c01f395c4" hidden="1">"-6.2%"</definedName>
    <definedName name="_EPRCS_VU_7400e12f_1056_4026_a642_acd690ae4ccc" hidden="1">106</definedName>
    <definedName name="_EPRCS_VU_7499ef60_c372_422c_8f49_78833b06d010" hidden="1">203861</definedName>
    <definedName name="_EPRCS_VU_74d6673b_f580_43fc_bdef_ad74d10f6456" hidden="1">152722</definedName>
    <definedName name="_EPRCS_VU_7b09b28f_1a30_4372_9406_1e50f45d46ab" hidden="1">"5.4%"</definedName>
    <definedName name="_EPRCS_VU_7b34ba2e_b9a6_49ed_a238_0a746fcaaff0" hidden="1">133737</definedName>
    <definedName name="_EPRCS_VU_7d1cac41_4586_4292_946c_ee1063cf061f" hidden="1">"-16.0%"</definedName>
    <definedName name="_EPRCS_VU_7d98dd9b_ffbc_47ff_8512_8d91cb4d6f13" hidden="1">27235</definedName>
    <definedName name="_EPRCS_VU_7f2baf6e_8088_48d1_9f6a_3e225c1e4cb1" hidden="1">-5255</definedName>
    <definedName name="_EPRCS_VU_7f5c593f_15e8_4271_975b_17425d81d914" hidden="1">569</definedName>
    <definedName name="_EPRCS_VU_8070ca47_a737_44f3_b608_7ecfac43c3d4" hidden="1">15374</definedName>
    <definedName name="_EPRCS_VU_86f4a76e_f56b_4436_9bf4_e766b8db879e" hidden="1">"-7.7%"</definedName>
    <definedName name="_EPRCS_VU_884f71ce_f3f1_497a_a323_7328502a8ec7" hidden="1">86832</definedName>
    <definedName name="_EPRCS_VU_88d5e001_4a34_4b5b_8761_29e84c60e07e" hidden="1">1428</definedName>
    <definedName name="_EPRCS_VU_894a3547_8d2d_43fc_ae5f_cc04ddb19603" hidden="1">5844</definedName>
    <definedName name="_EPRCS_VU_89fc51ab_7274_4f13_b7eb_ed6e83948564" hidden="1">51911</definedName>
    <definedName name="_EPRCS_VU_8c9e3a0e_e5ce_42a2_9f22_26c7dac400f0" hidden="1">32133</definedName>
    <definedName name="_EPRCS_VU_8dd205cf_91ba_420d_80c0_8ee11d2188af" hidden="1">"-0.7%"</definedName>
    <definedName name="_EPRCS_VU_8e37a038_c39b_4d39_853c_1f06d8bc383c" hidden="1">44688</definedName>
    <definedName name="_EPRCS_VU_8ef19e24_6fd1_44a1_8965_bad752796d30" hidden="1">27989</definedName>
    <definedName name="_EPRCS_VU_8f8f4903_a754_4264_bb53_29efd0ca6c48" hidden="1">6192</definedName>
    <definedName name="_EPRCS_VU_8feca06c_ed7d_4596_99e4_5a347130bacb" hidden="1">"-0.3%"</definedName>
    <definedName name="_EPRCS_VU_90298309_11e5_4263_8380_10cbed1609f7" hidden="1">174400</definedName>
    <definedName name="_EPRCS_VU_907fe1e2_9dbc_4825_b64e_2fc581d8193b" hidden="1">22306</definedName>
    <definedName name="_EPRCS_VU_934d4a13_cc9f_4813_93f6_233f416acfeb" hidden="1">12551</definedName>
    <definedName name="_EPRCS_VU_95f704b3_5a57_4b15_95d4_8f5a213f00e9" hidden="1">"12.6%"</definedName>
    <definedName name="_EPRCS_VU_9d443ca8_dca9_4e92_be1d_4acf23c51651" hidden="1">8543</definedName>
    <definedName name="_EPRCS_VU_9ee88bc3_3b08_47f2_af69_0eebadcc348e" hidden="1">"9.0%"</definedName>
    <definedName name="_EPRCS_VU_9f348845_38d0_4952_b487_5307ee09680b" hidden="1">100350</definedName>
    <definedName name="_EPRCS_VU_a023dd1a_80e2_412f_a811_b6dccde4efdb" hidden="1">109299</definedName>
    <definedName name="_EPRCS_VU_a1b8a7a2_dfc8_4efe_b2cf_9654018abcea" hidden="1">6343</definedName>
    <definedName name="_EPRCS_VU_a3ce45dd_a57a_4667_ac76_4b40e0d169be" hidden="1">"20.2%"</definedName>
    <definedName name="_EPRCS_VU_a48374b8_0aa9_4df3_8fda_fa53a0aedc70" hidden="1">"6.3%"</definedName>
    <definedName name="_EPRCS_VU_ab854a27_793f_48da_9390_a908d3606e0b" hidden="1">152722</definedName>
    <definedName name="_EPRCS_VU_ace27e70_5615_4b77_90b4_606e9772495c" hidden="1">"11.4%"</definedName>
    <definedName name="_EPRCS_VU_ad022648_d6a3_44d6_bfe1_9fdb82d66703" hidden="1">"10.3%"</definedName>
    <definedName name="_EPRCS_VU_aeb80c46_2c7a_49fd_9cc2_df7e120c5f28" hidden="1">"2.8%"</definedName>
    <definedName name="_EPRCS_VU_b374c906_c0e1_4b23_9a51_a8d944a98e72" hidden="1">45290</definedName>
    <definedName name="_EPRCS_VU_b3c00ab8_6031_4b16_94d4_acbf69713801" hidden="1">2672</definedName>
    <definedName name="_EPRCS_VU_b69cd575_d768_4099_9951_6a790a0ce78c" hidden="1">22194</definedName>
    <definedName name="_EPRCS_VU_b6c25a8a_f291_441b_be49_26b8f1ff6716" hidden="1">"-8.2%"</definedName>
    <definedName name="_EPRCS_VU_b790ee28_463b_4647_a316_9637434a756c" hidden="1">3907</definedName>
    <definedName name="_EPRCS_VU_b840e4b3_4e19_4f4b_a358_34fc35e70b01" hidden="1">48006</definedName>
    <definedName name="_EPRCS_VU_bb9c916f_6a47_4d8e_8abf_666bb64a0257" hidden="1">-1232</definedName>
    <definedName name="_EPRCS_VU_bd52b17e_fbf9_4f22_bb66_4ddcf66e49dc" hidden="1">-1241</definedName>
    <definedName name="_EPRCS_VU_c0d07f31_4b0b_4688_b49a_bc69f4001971" hidden="1">6371</definedName>
    <definedName name="_EPRCS_VU_c18ceba0_3e59_4191_9181_f445eb6c195e" hidden="1">112542</definedName>
    <definedName name="_EPRCS_VU_c19e743e_09d9_4193_a751_2339a11c65e2" hidden="1">263510</definedName>
    <definedName name="_EPRCS_VU_c1eb1d44_2961_4dc0_a95e_793273d4b7c9" hidden="1">8820</definedName>
    <definedName name="_EPRCS_VU_c62eafe1_a8c8_416e_932b_af8a64849268" hidden="1">3159</definedName>
    <definedName name="_EPRCS_VU_c6ae8b0a_bbb9_4e26_a0fc_3ed02bb7ee95" hidden="1">"13.8%"</definedName>
    <definedName name="_EPRCS_VU_c6de01e1_0771_41ee_b104_aedf0a40d1a9" hidden="1">23342</definedName>
    <definedName name="_EPRCS_VU_ca74e695_1d78_4798_942d_bff998267095" hidden="1">"14.3%"</definedName>
    <definedName name="_EPRCS_VU_cb084e61_056f_4fd2_aa9d_ba3d7de2d2b3" hidden="1">316403</definedName>
    <definedName name="_EPRCS_VU_cb0b31a3_9971_4cf5_b62e_1a1bfea17dff" hidden="1">33390</definedName>
    <definedName name="_EPRCS_VU_cb9829ce_c1a4_496a_836c_68e7f9b32244" hidden="1">5694</definedName>
    <definedName name="_EPRCS_VU_cb9bac28_56f1_4cf9_b1b9_76e9f7d01e5f" hidden="1">8977</definedName>
    <definedName name="_EPRCS_VU_cbabbb92_2277_478b_9ef8_506c12f44f2b" hidden="1">5753</definedName>
    <definedName name="_EPRCS_VU_cbc90d7c_46c0_4799_9ce9_adbc6b8de051" hidden="1">48630</definedName>
    <definedName name="_EPRCS_VU_cbcde399_02f4_48e2_8d5d_76cdba04bae0" hidden="1">5867</definedName>
    <definedName name="_EPRCS_VU_cf1c45eb_2f59_40fe_b76c_a3e3588c49cc" hidden="1">-3900</definedName>
    <definedName name="_EPRCS_VU_d0850364_f9fb_4005_9ab3_044f50330d38" hidden="1">"4.3%"</definedName>
    <definedName name="_EPRCS_VU_d2a2cba3_6782_4ecc_ad0b_5a5936b2d4bc" hidden="1">22193</definedName>
    <definedName name="_EPRCS_VU_d422b8bb_2ceb_44ae_bf7d_de5c0765f368" hidden="1">41885</definedName>
    <definedName name="_EPRCS_VU_d5c94f5a_2673_4c1c_97e6_6889d9652afe" hidden="1">22396</definedName>
    <definedName name="_EPRCS_VU_d6bb98dd_fed1_48db_a48b_50cfdca3a01f" hidden="1">163681</definedName>
    <definedName name="_EPRCS_VU_d7d75358_9125_4e2c_9c88_e6ffd8a83bb2" hidden="1">3610</definedName>
    <definedName name="_EPRCS_VU_d9ff5e6a_f5d2_4d79_8238_8c80642e65d2" hidden="1">"13.7%"</definedName>
    <definedName name="_EPRCS_VU_da103aba_a5a7_448b_b058_339e97bcd20e" hidden="1">142123</definedName>
    <definedName name="_EPRCS_VU_dcb82c8b_1533_468a_8733_eff1dedb9274" hidden="1">2227</definedName>
    <definedName name="_EPRCS_VU_dd0b98b9_b7fc_4805_9254_2575f72c2141" hidden="1">"-4.6%"</definedName>
    <definedName name="_EPRCS_VU_de080901_a2d1_40d4_98b2_f45da1d07f4b" hidden="1">"3.2%"</definedName>
    <definedName name="_EPRCS_VU_e390318f_b999_4de7_bccd_1687ad7fcb13" hidden="1">"48.8%"</definedName>
    <definedName name="_EPRCS_VU_e4486205_46ba_4c45_bf1d_edf881f97c82" hidden="1">41721</definedName>
    <definedName name="_EPRCS_VU_e48eb020_5079_4f9d_ade5_f093899b787f" hidden="1">13386</definedName>
    <definedName name="_EPRCS_VU_e4f661b9_03ac_4f07_99ac_624dfd1f7666" hidden="1">25225</definedName>
    <definedName name="_EPRCS_VU_e5273a12_2643_48d3_a46e_4a59080e6dea" hidden="1">14683</definedName>
    <definedName name="_EPRCS_VU_e6549feb_9216_408f_884e_2f6e74f4879e" hidden="1">12041</definedName>
    <definedName name="_EPRCS_VU_e854491b_601c_4702_8dc5_a422e512c79a" hidden="1">"17.1%"</definedName>
    <definedName name="_EPRCS_VU_e9e20e63_9418_490a_a430_d912dd9ee968" hidden="1">21997</definedName>
    <definedName name="_EPRCS_VU_ea51ee93_4dd6_405d_a21b_b2d44264e580" hidden="1">"19.9%"</definedName>
    <definedName name="_EPRCS_VU_ea55bb88_753a_4428_b240_58a0c3b0ad46" hidden="1">42558</definedName>
    <definedName name="_EPRCS_VU_ec67cfec_27e8_4220_9ac7_f40f6d9dca12" hidden="1">"8.8%"</definedName>
    <definedName name="_EPRCS_VU_ed627e22_a262_4ecc_b746_25b5859839c6" hidden="1">121387</definedName>
    <definedName name="_EPRCS_VU_f0a63aec_049f_463c_9e8e_4ddd66d70c41" hidden="1">-20</definedName>
    <definedName name="_EPRCS_VU_f1fada8b_0b0e_4bd1_a709_08481adc666d" hidden="1">41660</definedName>
    <definedName name="_EPRCS_VU_f617076f_bdcb_4062_b2a2_f075acc1ca17" hidden="1">36747</definedName>
    <definedName name="_EPRCS_VU_f622b921_4a78_4e13_8f79_92449d8bcd4d" hidden="1">26057</definedName>
    <definedName name="_EPRCS_VU_f6241880_a26a_4133_bd1f_6ae2a886ffdc" hidden="1">21966</definedName>
    <definedName name="_EPRCS_VU_f6c5272e_0bfa_4d2f_b232_6b970e321500" hidden="1">4495</definedName>
    <definedName name="_EPRCS_VU_f741d386_6f18_448b_99b9_be2c0126a97c" hidden="1">"2.2%"</definedName>
    <definedName name="_EPRCS_VU_f8d3d573_dd65_4ef4_9463_c010b4064782" hidden="1">"-2.8%"</definedName>
    <definedName name="_EPRCS_VU_f9a6b11b_0a1d_4d05_9efe_b87072a188c6" hidden="1">13412</definedName>
    <definedName name="_EPRCS_VU_f9a760c6_4cb7_4138_b12a_74a434b4e31f" hidden="1">6257</definedName>
    <definedName name="_EPRCS_VU_fa201b4c_a13d_4b7d_9b8e_12661cdaf7fe" hidden="1">8270</definedName>
    <definedName name="_EPRCS_VU_fad0be1c_1810_49e7_9672_7a234d0be9cf" hidden="1">67597</definedName>
    <definedName name="_EPRCS_VU_fb74771e_12c7_45c5_b5b5_70c7d0001173" hidden="1">42</definedName>
    <definedName name="_EPRCS_VU_fcad0b79_c575_4e3b_8810_2a458589dca9" hidden="1">21595</definedName>
    <definedName name="_EPRCS_VU_fd73b5bd_55f9_4cd8_af4d_7da02a2a2e5b" hidden="1">13968</definedName>
    <definedName name="_EPRCS_VU_fff64bc8_b34e_4e65_b524_7be9971e6f66" hidden="1">33500</definedName>
    <definedName name="_xlnm.Print_Area" localSheetId="3">'1.Rev YoY'!$C$1:$H$24</definedName>
    <definedName name="_xlnm.Print_Area" localSheetId="4">'2.Ope YoY'!$B$1:$I$22</definedName>
    <definedName name="_xlnm.Print_Area" localSheetId="5">'3.Summary'!$B$1:$Q$31</definedName>
    <definedName name="_xlnm.Print_Area" localSheetId="2">Corporate_Overview!$A$1:$L$39</definedName>
    <definedName name="_xlnm.Print_Area" localSheetId="0">Cover!$A$1:$Q$30</definedName>
    <definedName name="_xlnm.Print_Area" localSheetId="1">'Segmental info &amp; Opex'!$A$1:$X$50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43034" l="1"/>
  <c r="R40" i="6"/>
  <c r="I40" i="6"/>
  <c r="R38" i="6"/>
  <c r="R36" i="6"/>
  <c r="I35" i="6"/>
  <c r="R34" i="6"/>
  <c r="I33" i="6"/>
  <c r="R32" i="6"/>
  <c r="I32" i="6"/>
  <c r="R30" i="6"/>
  <c r="I30" i="6"/>
  <c r="R28" i="6"/>
  <c r="I28" i="6"/>
  <c r="R26" i="6"/>
  <c r="I26" i="6"/>
  <c r="I25" i="6"/>
  <c r="I24" i="6"/>
  <c r="R23" i="6"/>
  <c r="I21"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alcChain>
</file>

<file path=xl/sharedStrings.xml><?xml version="1.0" encoding="utf-8"?>
<sst xmlns="http://schemas.openxmlformats.org/spreadsheetml/2006/main" count="432" uniqueCount="302">
  <si>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</si>
  <si>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</si>
  <si>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</si>
  <si>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</si>
  <si>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</si>
  <si>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</si>
  <si>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</si>
  <si>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</si>
  <si>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</si>
  <si>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</si>
  <si>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</si>
  <si>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</si>
  <si>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</si>
  <si>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</si>
  <si>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</si>
  <si>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</si>
  <si>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</si>
  <si>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</si>
  <si>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</si>
  <si>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</si>
  <si>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</si>
  <si>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</si>
  <si>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</si>
  <si>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</si>
  <si>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</si>
  <si>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</si>
  <si>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</si>
  <si>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</si>
  <si>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</si>
  <si>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</si>
  <si>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</si>
  <si>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(百万円  Millions of Yen)</t>
    <rPh sb="1" eb="4">
      <t>ヒャクマンエン</t>
    </rPh>
    <phoneticPr fontId="2"/>
  </si>
  <si>
    <t>1985年10月15日</t>
    <rPh sb="0" eb="5">
      <t>１９８５ネン</t>
    </rPh>
    <rPh sb="5" eb="8">
      <t>１０ガツ</t>
    </rPh>
    <rPh sb="8" eb="11">
      <t>１５ニチ</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</si>
  <si>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</si>
  <si>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</si>
  <si>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</si>
  <si>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</si>
  <si>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</si>
  <si>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</si>
  <si>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</si>
  <si>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</si>
  <si>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</si>
  <si>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</si>
  <si>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</si>
  <si>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</si>
  <si>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</si>
  <si>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</si>
  <si>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</si>
  <si>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</si>
  <si>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</si>
  <si>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</si>
  <si>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</si>
  <si>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</si>
  <si>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</si>
  <si>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</si>
  <si>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</si>
  <si>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</si>
  <si>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</si>
  <si>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</si>
  <si>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</si>
  <si>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</si>
  <si>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</si>
  <si>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</si>
  <si>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</si>
  <si>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</si>
  <si>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</si>
  <si>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</si>
  <si>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</si>
  <si>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</si>
  <si>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</si>
  <si>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</si>
  <si>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</si>
  <si>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</si>
  <si>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</si>
  <si>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</si>
  <si>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</si>
  <si>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</si>
  <si>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2.</t>
  </si>
  <si>
    <t>1.売上高対前年同期比　Revenue YoY</t>
    <rPh sb="2" eb="4">
      <t>ウリアゲ</t>
    </rPh>
    <rPh sb="4" eb="5">
      <t>ダカ</t>
    </rPh>
    <rPh sb="5" eb="6">
      <t>タイ</t>
    </rPh>
    <rPh sb="6" eb="8">
      <t>ゼンネン</t>
    </rPh>
    <rPh sb="8" eb="11">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</si>
  <si>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</si>
  <si>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</si>
  <si>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</si>
  <si>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</si>
  <si>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</si>
  <si>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</si>
  <si>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</si>
  <si>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</si>
  <si>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</si>
  <si>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</si>
  <si>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</si>
  <si>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</si>
  <si>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</si>
  <si>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</si>
  <si>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</si>
  <si>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</si>
  <si>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</si>
  <si>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</si>
  <si>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売上高 / Revenue</t>
    <rPh sb="0" eb="2">
      <t>ウリアゲ</t>
    </rPh>
    <rPh sb="2" eb="3">
      <t>ダカ</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</si>
  <si>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</si>
  <si>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</si>
  <si>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</si>
  <si>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</si>
  <si>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</si>
  <si>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</si>
  <si>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</si>
  <si>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</si>
  <si>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</si>
  <si>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</si>
  <si>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</si>
  <si>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</si>
  <si>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</si>
  <si>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</si>
  <si>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</si>
  <si>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</si>
  <si>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</si>
  <si>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</si>
  <si>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</si>
  <si>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</si>
  <si>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</si>
  <si>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</si>
  <si>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</si>
  <si>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</si>
  <si>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</si>
  <si>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</si>
  <si>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</si>
  <si>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</si>
  <si>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</si>
  <si>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</si>
  <si>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</si>
  <si>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</si>
  <si>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</si>
  <si>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</si>
  <si>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</si>
  <si>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</si>
  <si>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</si>
  <si>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関係会社短期貸付金</t>
    <rPh sb="0" eb="2">
      <t>カンケイ</t>
    </rPh>
    <rPh sb="2" eb="4">
      <t>カイシャ</t>
    </rPh>
    <rPh sb="4" eb="6">
      <t>タンキ</t>
    </rPh>
    <rPh sb="6" eb="8">
      <t>カシツケ</t>
    </rPh>
    <rPh sb="8" eb="9">
      <t>キン</t>
    </rPh>
    <phoneticPr fontId="2"/>
  </si>
  <si>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</si>
  <si>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</si>
  <si>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</si>
  <si>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</si>
  <si>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</si>
  <si>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</si>
  <si>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</si>
  <si>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</si>
  <si>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</si>
  <si>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</si>
  <si>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</si>
  <si>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</si>
  <si>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</si>
  <si>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</si>
  <si>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</si>
  <si>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</si>
  <si>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</si>
  <si>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</si>
  <si>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</si>
  <si>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</si>
  <si>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</si>
  <si>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前渡金</t>
    <rPh sb="0" eb="3">
      <t>マエワタシキン</t>
    </rPh>
    <phoneticPr fontId="2"/>
  </si>
  <si>
    <t>Advance payments to suppliers</t>
  </si>
  <si>
    <t>34.0%</t>
  </si>
  <si>
    <t>契約負債</t>
    <rPh sb="0" eb="2">
      <t>ケイヤク</t>
    </rPh>
    <rPh sb="2" eb="4">
      <t>フサイ</t>
    </rPh>
    <phoneticPr fontId="1"/>
  </si>
  <si>
    <t>Contract liabilities</t>
  </si>
  <si>
    <t>2021年5月期まで、契約負債は前受金として開示しております。/ Until FY21, Contract liabilities are disclosed as Advances by customers.</t>
  </si>
  <si>
    <t xml:space="preserve">- </t>
  </si>
  <si>
    <t xml:space="preserve">* </t>
  </si>
  <si>
    <t>2021/5</t>
  </si>
  <si>
    <t>2022/5</t>
  </si>
  <si>
    <t>7.8%</t>
  </si>
  <si>
    <t>2.1%</t>
  </si>
  <si>
    <t>2023/5</t>
  </si>
  <si>
    <t>34.1%</t>
  </si>
  <si>
    <t>32.7%</t>
  </si>
  <si>
    <t>32.3%</t>
  </si>
  <si>
    <t>32.8%</t>
  </si>
  <si>
    <t>クラウドサービス
Cloud Services</t>
  </si>
  <si>
    <t>ライセンスサポート
License Support</t>
  </si>
  <si>
    <t>クラウドサービス＆ライセンスサポート
Cloud Services &amp; License Support</t>
  </si>
  <si>
    <t>クラウドライセンス＆オンプレミスライセンス
Cloud License &amp; On Premise License</t>
  </si>
  <si>
    <t>6.2%</t>
  </si>
  <si>
    <t>20.1%</t>
  </si>
  <si>
    <t>8.4%</t>
  </si>
  <si>
    <t>5.7%</t>
  </si>
  <si>
    <t>4.8%</t>
  </si>
  <si>
    <t>8.3%</t>
  </si>
  <si>
    <t>7.3%</t>
  </si>
  <si>
    <t>7.0%</t>
  </si>
  <si>
    <t>2024/5</t>
  </si>
  <si>
    <t>＊ FY21配当金内訳は、普通配当154円、特別配当992円、合計1,146円です。 / Breakdown of Dividends for May 2021; a normal dividend of 154 yen, a special dividend of 992 yen and total dividend is 1,146 yen.</t>
  </si>
  <si>
    <t>＊ FY24配当金内訳は、普通配当174円、特別配当500円、合計674円です。 / Breakdown of Dividends for May 2024; a normal dividend of 174 yen, a special dividend of 500 yen and total dividend is 674 yen.</t>
  </si>
  <si>
    <t>2.営業利益対前年同期比　Operating Profit YoY</t>
    <rPh sb="2" eb="4">
      <t>エイギョウ</t>
    </rPh>
    <rPh sb="4" eb="6">
      <t>リエキ</t>
    </rPh>
    <rPh sb="6" eb="7">
      <t>タイ</t>
    </rPh>
    <rPh sb="7" eb="9">
      <t>ゼンネン</t>
    </rPh>
    <rPh sb="9" eb="12">
      <t>ドウキヒ</t>
    </rPh>
    <phoneticPr fontId="2"/>
  </si>
  <si>
    <t>営業利益 / Operating Profit</t>
    <rPh sb="0" eb="2">
      <t>エイギョウ</t>
    </rPh>
    <rPh sb="2" eb="4">
      <t>リエキ</t>
    </rPh>
    <phoneticPr fontId="2"/>
  </si>
  <si>
    <t>営業利益率 / Operating Profit Margin</t>
    <rPh sb="0" eb="2">
      <t>エイギョウ</t>
    </rPh>
    <rPh sb="2" eb="5">
      <t>リエキリツ</t>
    </rPh>
    <phoneticPr fontId="2"/>
  </si>
  <si>
    <t>経常利益 / Ordinary Profit</t>
    <rPh sb="0" eb="2">
      <t>ケイジョウ</t>
    </rPh>
    <rPh sb="2" eb="4">
      <t>リエキ</t>
    </rPh>
    <phoneticPr fontId="2"/>
  </si>
  <si>
    <t>四半期(当期)純利益 / Profit for the period(year)</t>
    <rPh sb="0" eb="1">
      <t>シ</t>
    </rPh>
    <rPh sb="1" eb="3">
      <t>ハンキ</t>
    </rPh>
    <rPh sb="4" eb="6">
      <t>トウキ</t>
    </rPh>
    <rPh sb="7" eb="10">
      <t>ジュンリエキ</t>
    </rPh>
    <phoneticPr fontId="2"/>
  </si>
  <si>
    <t>営業利益
Operating Profit</t>
    <rPh sb="0" eb="2">
      <t>エイギョウ</t>
    </rPh>
    <rPh sb="2" eb="4">
      <t>リエキ</t>
    </rPh>
    <phoneticPr fontId="2"/>
  </si>
  <si>
    <t>当期純利益 Profit for the year</t>
    <rPh sb="0" eb="2">
      <t>トウキ</t>
    </rPh>
    <rPh sb="2" eb="5">
      <t>ジュンリエキ</t>
    </rPh>
    <phoneticPr fontId="2"/>
  </si>
  <si>
    <t>2025年5月期(FY25)第4四半期　業績補足資料</t>
    <rPh sb="4" eb="5">
      <t>ネン</t>
    </rPh>
    <rPh sb="7" eb="8">
      <t>キ</t>
    </rPh>
    <rPh sb="14" eb="15">
      <t>ダイ</t>
    </rPh>
    <rPh sb="16" eb="17">
      <t>シ</t>
    </rPh>
    <rPh sb="17" eb="19">
      <t>ハンキ</t>
    </rPh>
    <rPh sb="20" eb="22">
      <t>ギョウセキ</t>
    </rPh>
    <rPh sb="22" eb="24">
      <t>ホソク</t>
    </rPh>
    <phoneticPr fontId="2"/>
  </si>
  <si>
    <t>4th Quarter, Fiscal Year ended May 2025 (FY25) Business Results</t>
  </si>
  <si>
    <t>従業員数 / Number of Employees</t>
  </si>
  <si>
    <t>-1.2%</t>
  </si>
  <si>
    <t>11.4%</t>
  </si>
  <si>
    <t>13.7%</t>
  </si>
  <si>
    <t>11.9%</t>
  </si>
  <si>
    <t>11.7%</t>
  </si>
  <si>
    <t>9.6%</t>
  </si>
  <si>
    <t>11.1%</t>
  </si>
  <si>
    <t>22.5%</t>
  </si>
  <si>
    <t>-5.9%</t>
  </si>
  <si>
    <t>-3.9%</t>
  </si>
  <si>
    <t>-5.6%</t>
  </si>
  <si>
    <t>7.6%</t>
  </si>
  <si>
    <t>8.0%</t>
  </si>
  <si>
    <t>-1.8%</t>
  </si>
  <si>
    <t>2.7%</t>
  </si>
  <si>
    <t>4.0%</t>
  </si>
  <si>
    <t>-1.4%</t>
  </si>
  <si>
    <t>0.9%</t>
  </si>
  <si>
    <t>11.0%</t>
  </si>
  <si>
    <t>25.2%</t>
  </si>
  <si>
    <t>12.5%</t>
  </si>
  <si>
    <t>5.8%</t>
  </si>
  <si>
    <t>14.2%</t>
  </si>
  <si>
    <t>2.9%</t>
  </si>
  <si>
    <t>7.7%</t>
  </si>
  <si>
    <t>20.8%</t>
  </si>
  <si>
    <t>-30.0%</t>
  </si>
  <si>
    <t>19.5%</t>
  </si>
  <si>
    <t>10.5%</t>
  </si>
  <si>
    <t>-16.7%</t>
  </si>
  <si>
    <t>-12.3%</t>
  </si>
  <si>
    <t>0.2%</t>
  </si>
  <si>
    <t>-12.2%</t>
  </si>
  <si>
    <t>-2.2%</t>
  </si>
  <si>
    <t>13.6%</t>
  </si>
  <si>
    <t>30.8%</t>
  </si>
  <si>
    <t>14.4%</t>
  </si>
  <si>
    <t>1.5%</t>
  </si>
  <si>
    <t>2025年5月31日現在 / as of May 31, 2025</t>
    <rPh sb="4" eb="5">
      <t>ネン</t>
    </rPh>
    <phoneticPr fontId="2"/>
  </si>
  <si>
    <t>32.2%</t>
  </si>
  <si>
    <t>33.1%</t>
  </si>
  <si>
    <t>32.6%</t>
  </si>
  <si>
    <t>売上高 / Total Net Sales</t>
    <rPh sb="0" eb="2">
      <t>ウリアゲ</t>
    </rPh>
    <rPh sb="2" eb="3">
      <t>ダカ</t>
    </rPh>
    <phoneticPr fontId="2"/>
  </si>
  <si>
    <t>営業利益 / Operating Income</t>
  </si>
  <si>
    <t>2025/5</t>
  </si>
  <si>
    <t>Short-term loans receivable 
from subsidiaries and associates</t>
  </si>
  <si>
    <t>－</t>
  </si>
  <si>
    <t>業績予想 / FY26 Forecast</t>
    <rPh sb="0" eb="2">
      <t>ギョウセキ</t>
    </rPh>
    <rPh sb="2" eb="4">
      <t>ヨソウ</t>
    </rPh>
    <phoneticPr fontId="2"/>
  </si>
  <si>
    <t>＊ 予想実効税率 estimation of effective tax rate＝30.7％</t>
    <rPh sb="2" eb="4">
      <t>ヨソウ</t>
    </rPh>
    <rPh sb="4" eb="6">
      <t>ジッコウ</t>
    </rPh>
    <rPh sb="6" eb="8">
      <t>ゼイリツ</t>
    </rPh>
    <phoneticPr fontId="2"/>
  </si>
  <si>
    <t>17.1%</t>
  </si>
  <si>
    <t>5.4%</t>
  </si>
  <si>
    <t>10.9%</t>
  </si>
  <si>
    <t>13.8%</t>
  </si>
  <si>
    <t>12.0%</t>
  </si>
  <si>
    <t>48.8%</t>
  </si>
  <si>
    <t>-21.0%</t>
  </si>
  <si>
    <t>9.2%</t>
  </si>
  <si>
    <t>-8.2%</t>
  </si>
  <si>
    <t>2.8%</t>
  </si>
  <si>
    <t>13.0%</t>
  </si>
  <si>
    <t>3.4%</t>
  </si>
  <si>
    <t>12.8%</t>
  </si>
  <si>
    <t>6.3%</t>
  </si>
  <si>
    <t>8.8%</t>
  </si>
  <si>
    <t>-5.5%</t>
  </si>
  <si>
    <t>-25.2%</t>
  </si>
  <si>
    <t>19.9%</t>
  </si>
  <si>
    <t>-15.2%</t>
  </si>
  <si>
    <t>-7.7%</t>
  </si>
  <si>
    <t>9.0%</t>
  </si>
  <si>
    <t>12.6%</t>
  </si>
  <si>
    <t>3.2%</t>
  </si>
  <si>
    <t>10.3%</t>
  </si>
  <si>
    <t>2.2%</t>
  </si>
  <si>
    <t>4.4%</t>
  </si>
  <si>
    <t>18.4%</t>
  </si>
  <si>
    <t>-0.3%</t>
  </si>
  <si>
    <t>11.6%</t>
  </si>
  <si>
    <t>2.0%</t>
  </si>
  <si>
    <t>-16.0%</t>
  </si>
  <si>
    <t>-9.1%</t>
  </si>
  <si>
    <t>-4.6%</t>
  </si>
  <si>
    <t>-30.5%</t>
  </si>
  <si>
    <t>-17.6%</t>
  </si>
  <si>
    <t>41.1%</t>
  </si>
  <si>
    <t>-6.2%</t>
  </si>
  <si>
    <t>69.8%</t>
  </si>
  <si>
    <t>14.3%</t>
  </si>
  <si>
    <t>22.7%</t>
  </si>
  <si>
    <t>4.3%</t>
  </si>
  <si>
    <t>-2.8%</t>
  </si>
  <si>
    <t>-4.9%</t>
  </si>
  <si>
    <t>4.6%</t>
  </si>
  <si>
    <t>0.6%</t>
  </si>
  <si>
    <t>20.2%</t>
  </si>
  <si>
    <t>-0.7%</t>
  </si>
  <si>
    <t>15.1%</t>
  </si>
  <si>
    <t>2.3%</t>
  </si>
  <si>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</si>
  <si>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</si>
  <si>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合計
Total Net Sales</t>
    <rPh sb="0" eb="2">
      <t>ゴウケイ</t>
    </rPh>
    <phoneticPr fontId="2"/>
  </si>
  <si>
    <t>●業績推移  Net Sales and Profit for the year</t>
    <rPh sb="1" eb="3">
      <t>ギョウセキ</t>
    </rPh>
    <rPh sb="3" eb="5">
      <t>スイイ</t>
    </rPh>
    <phoneticPr fontId="2"/>
  </si>
  <si>
    <t>売上高 Net Sales</t>
    <rPh sb="0" eb="3">
      <t>ウリアゲダカ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</si>
</sst>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rgb="FFFFFF99"/>
        <bgColor indexed="64"/>
      </patternFill>
    </fill>
    <fill>
      <patternFill patternType="solid">
        <fgColor theme="1"/>
        <bgColor indexed="64"/>
      </patternFill>
    </fill>
    <fill>
      <patternFill patternType="solid">
        <fgColor rgb="FFFFCC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right/>
      <top style="thin">
        <color auto="1"/>
      </top>
      <bottom/>
      <diagonal/>
    </border>
    <border>
      <left style="medium">
        <color auto="1"/>
      </left>
      <right/>
      <top style="thin">
        <color auto="1"/>
      </top>
      <bottom/>
      <diagonal/>
    </border>
    <border>
      <left style="medium">
        <color auto="1"/>
      </left>
      <right/>
      <top/>
      <bottom style="thin">
        <color auto="1"/>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auto="1"/>
      </left>
      <right style="thin">
        <color auto="1"/>
      </right>
      <top/>
      <bottom/>
      <diagonal/>
    </border>
    <border>
      <left/>
      <right style="medium">
        <color auto="1"/>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hair">
        <color auto="1"/>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style="thin">
        <color auto="1"/>
      </left>
      <right style="thin">
        <color auto="1"/>
      </right>
      <top style="medium">
        <color auto="1"/>
      </top>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medium">
        <color auto="1"/>
      </top>
      <bottom style="thin">
        <color auto="1"/>
      </bottom>
      <diagonal/>
    </border>
    <border>
      <left/>
      <right style="medium">
        <color auto="1"/>
      </right>
      <top style="thin">
        <color auto="1"/>
      </top>
      <bottom style="hair">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s>
  <cellStyleXfs count="340">
    <xf numFmtId="0" fontId="0" fillId="0" borderId="0"/>
    <xf numFmtId="9" fontId="126" fillId="0" borderId="0" applyFont="0" applyFill="0" applyBorder="0" applyAlignment="0" applyProtection="0"/>
    <xf numFmtId="38" fontId="126"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6"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6"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6"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478">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0"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38" fontId="28" fillId="0" borderId="27" xfId="2" applyFont="1" applyFill="1" applyBorder="1" applyAlignment="1">
      <alignment horizontal="center"/>
    </xf>
    <xf numFmtId="38" fontId="28" fillId="0" borderId="0" xfId="2" applyFont="1" applyFill="1" applyBorder="1" applyAlignment="1">
      <alignment horizontal="right"/>
    </xf>
    <xf numFmtId="38" fontId="28" fillId="0" borderId="0" xfId="2" applyFont="1" applyFill="1" applyAlignment="1"/>
    <xf numFmtId="38" fontId="28" fillId="29" borderId="28" xfId="2" applyFont="1" applyFill="1" applyBorder="1" applyAlignment="1">
      <alignment horizontal="center"/>
    </xf>
    <xf numFmtId="38" fontId="28" fillId="0" borderId="29" xfId="2" applyFont="1" applyFill="1" applyBorder="1" applyAlignment="1">
      <alignment horizontal="center"/>
    </xf>
    <xf numFmtId="38" fontId="17" fillId="0" borderId="0" xfId="2" applyFont="1" applyFill="1" applyBorder="1" applyAlignment="1">
      <alignment horizontal="left"/>
    </xf>
    <xf numFmtId="38" fontId="28" fillId="0" borderId="24" xfId="2" applyFont="1" applyFill="1" applyBorder="1" applyAlignment="1">
      <alignment horizontal="right"/>
    </xf>
    <xf numFmtId="38" fontId="28" fillId="0" borderId="11" xfId="2" applyFont="1" applyFill="1" applyBorder="1" applyAlignment="1">
      <alignment horizontal="right"/>
    </xf>
    <xf numFmtId="38" fontId="28" fillId="0" borderId="30" xfId="2" applyFont="1" applyFill="1" applyBorder="1" applyAlignment="1">
      <alignment horizontal="right"/>
    </xf>
    <xf numFmtId="38" fontId="28" fillId="29" borderId="31" xfId="2" applyFont="1" applyFill="1" applyBorder="1" applyAlignment="1">
      <alignment horizontal="right"/>
    </xf>
    <xf numFmtId="38" fontId="28" fillId="0" borderId="32" xfId="2" applyFont="1" applyFill="1" applyBorder="1" applyAlignment="1">
      <alignment horizontal="right"/>
    </xf>
    <xf numFmtId="38" fontId="28" fillId="0" borderId="33" xfId="2" applyFont="1" applyFill="1" applyBorder="1" applyAlignment="1">
      <alignment horizontal="right"/>
    </xf>
    <xf numFmtId="182" fontId="28" fillId="0" borderId="23" xfId="1" applyNumberFormat="1" applyFont="1" applyFill="1" applyBorder="1" applyAlignment="1">
      <alignment horizontal="right"/>
    </xf>
    <xf numFmtId="182" fontId="28" fillId="0" borderId="34" xfId="1" applyNumberFormat="1" applyFont="1" applyFill="1" applyBorder="1" applyAlignment="1">
      <alignment horizontal="right"/>
    </xf>
    <xf numFmtId="182" fontId="28" fillId="30" borderId="35" xfId="1" applyNumberFormat="1" applyFont="1" applyFill="1" applyBorder="1" applyAlignment="1">
      <alignment horizontal="right"/>
    </xf>
    <xf numFmtId="182" fontId="28" fillId="0" borderId="35" xfId="1" applyNumberFormat="1" applyFont="1" applyFill="1" applyBorder="1" applyAlignment="1">
      <alignment horizontal="right"/>
    </xf>
    <xf numFmtId="182" fontId="28" fillId="29" borderId="36" xfId="1" applyNumberFormat="1" applyFont="1" applyFill="1" applyBorder="1" applyAlignment="1">
      <alignment horizontal="right"/>
    </xf>
    <xf numFmtId="182" fontId="28" fillId="0" borderId="30"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0" borderId="37" xfId="1" applyNumberFormat="1" applyFont="1" applyFill="1" applyBorder="1" applyAlignment="1">
      <alignment horizontal="right"/>
    </xf>
    <xf numFmtId="182" fontId="28" fillId="0" borderId="38" xfId="1" applyNumberFormat="1" applyFont="1" applyFill="1" applyBorder="1" applyAlignment="1">
      <alignment horizontal="right"/>
    </xf>
    <xf numFmtId="182" fontId="28" fillId="29" borderId="39" xfId="1" applyNumberFormat="1" applyFont="1" applyFill="1" applyBorder="1" applyAlignment="1">
      <alignment horizontal="right"/>
    </xf>
    <xf numFmtId="182" fontId="28" fillId="0" borderId="40" xfId="1" applyNumberFormat="1" applyFont="1" applyFill="1" applyBorder="1" applyAlignment="1">
      <alignment horizontal="right"/>
    </xf>
    <xf numFmtId="38" fontId="28" fillId="0" borderId="41" xfId="2" applyFont="1" applyFill="1" applyBorder="1" applyAlignment="1">
      <alignment horizontal="right"/>
    </xf>
    <xf numFmtId="38" fontId="28" fillId="30" borderId="33" xfId="2" applyFont="1" applyFill="1" applyBorder="1" applyAlignment="1">
      <alignment horizontal="right"/>
    </xf>
    <xf numFmtId="38" fontId="28" fillId="29" borderId="42" xfId="2" applyFont="1" applyFill="1" applyBorder="1" applyAlignment="1">
      <alignment horizontal="right"/>
    </xf>
    <xf numFmtId="182" fontId="28" fillId="29" borderId="43" xfId="1" applyNumberFormat="1" applyFont="1" applyFill="1" applyBorder="1" applyAlignment="1">
      <alignment horizontal="right"/>
    </xf>
    <xf numFmtId="182" fontId="28" fillId="0" borderId="44" xfId="1" applyNumberFormat="1" applyFont="1" applyFill="1" applyBorder="1" applyAlignment="1">
      <alignment horizontal="right"/>
    </xf>
    <xf numFmtId="182" fontId="28" fillId="30" borderId="30" xfId="1" applyNumberFormat="1" applyFont="1" applyFill="1" applyBorder="1" applyAlignment="1">
      <alignment horizontal="right"/>
    </xf>
    <xf numFmtId="182" fontId="28" fillId="29" borderId="45" xfId="1" applyNumberFormat="1" applyFont="1" applyFill="1" applyBorder="1" applyAlignment="1">
      <alignment horizontal="right"/>
    </xf>
    <xf numFmtId="182" fontId="28" fillId="0" borderId="46" xfId="1" applyNumberFormat="1" applyFont="1" applyFill="1" applyBorder="1" applyAlignment="1">
      <alignment horizontal="right"/>
    </xf>
    <xf numFmtId="182" fontId="28" fillId="30" borderId="38" xfId="1" applyNumberFormat="1" applyFont="1" applyFill="1" applyBorder="1" applyAlignment="1">
      <alignment horizontal="right"/>
    </xf>
    <xf numFmtId="182" fontId="28" fillId="29" borderId="47" xfId="1" applyNumberFormat="1" applyFont="1" applyFill="1" applyBorder="1" applyAlignment="1">
      <alignment horizontal="right"/>
    </xf>
    <xf numFmtId="0" fontId="28" fillId="0" borderId="0" xfId="0" applyFont="1" applyFill="1" applyAlignment="1">
      <alignment horizontal="left"/>
    </xf>
    <xf numFmtId="38" fontId="28" fillId="30" borderId="27" xfId="2" applyFont="1" applyFill="1" applyBorder="1" applyAlignment="1">
      <alignment horizontal="center"/>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48" xfId="0" applyFont="1" applyBorder="1" applyAlignment="1">
      <alignment horizontal="left"/>
    </xf>
    <xf numFmtId="3" fontId="28" fillId="0" borderId="33" xfId="2" applyNumberFormat="1" applyFont="1" applyFill="1" applyBorder="1" applyAlignment="1">
      <alignment horizontal="right"/>
    </xf>
    <xf numFmtId="3" fontId="28" fillId="29" borderId="42" xfId="2" applyNumberFormat="1" applyFont="1" applyFill="1" applyBorder="1" applyAlignment="1">
      <alignment horizontal="right"/>
    </xf>
    <xf numFmtId="38" fontId="28" fillId="0" borderId="38"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38" fontId="27" fillId="0" borderId="0" xfId="2" applyFont="1" applyFill="1" applyAlignment="1">
      <alignment horizontal="center"/>
    </xf>
    <xf numFmtId="38" fontId="19" fillId="0" borderId="27" xfId="2" applyFont="1" applyFill="1" applyBorder="1" applyAlignment="1">
      <alignment horizontal="center"/>
    </xf>
    <xf numFmtId="38" fontId="28" fillId="0" borderId="49" xfId="2" applyFont="1" applyFill="1" applyBorder="1" applyAlignment="1">
      <alignment horizontal="center"/>
    </xf>
    <xf numFmtId="182" fontId="28" fillId="0" borderId="17" xfId="1" applyNumberFormat="1" applyFont="1" applyFill="1" applyBorder="1" applyAlignment="1">
      <alignment horizontal="right"/>
    </xf>
    <xf numFmtId="38" fontId="19" fillId="0" borderId="50" xfId="2" applyFont="1" applyFill="1" applyBorder="1" applyAlignment="1">
      <alignment horizontal="center"/>
    </xf>
    <xf numFmtId="38" fontId="19" fillId="0" borderId="33" xfId="2" applyFont="1" applyFill="1" applyBorder="1" applyAlignment="1">
      <alignment horizontal="right"/>
    </xf>
    <xf numFmtId="38" fontId="19" fillId="0" borderId="41" xfId="2" applyFont="1" applyFill="1" applyBorder="1" applyAlignment="1">
      <alignment horizontal="right"/>
    </xf>
    <xf numFmtId="38" fontId="19" fillId="0" borderId="51" xfId="2" applyFont="1" applyFill="1" applyBorder="1" applyAlignment="1">
      <alignment horizontal="right"/>
    </xf>
    <xf numFmtId="38" fontId="19" fillId="0" borderId="52" xfId="2" applyFont="1" applyFill="1" applyBorder="1" applyAlignment="1">
      <alignment horizontal="center"/>
    </xf>
    <xf numFmtId="38" fontId="19" fillId="0" borderId="53" xfId="2" applyFont="1" applyFill="1" applyBorder="1" applyAlignment="1">
      <alignment horizontal="right"/>
    </xf>
    <xf numFmtId="38" fontId="19" fillId="0" borderId="54" xfId="2" applyFont="1" applyFill="1" applyBorder="1" applyAlignment="1">
      <alignment horizontal="right"/>
    </xf>
    <xf numFmtId="38" fontId="19" fillId="0" borderId="52" xfId="2" applyFont="1" applyFill="1" applyBorder="1" applyAlignment="1">
      <alignment horizontal="right"/>
    </xf>
    <xf numFmtId="38" fontId="19" fillId="0" borderId="27" xfId="2" applyFont="1" applyFill="1" applyBorder="1" applyAlignment="1">
      <alignment horizontal="right"/>
    </xf>
    <xf numFmtId="38" fontId="19" fillId="0" borderId="50" xfId="2" applyFont="1" applyFill="1" applyBorder="1" applyAlignment="1">
      <alignment horizontal="right"/>
    </xf>
    <xf numFmtId="182" fontId="26" fillId="0" borderId="35" xfId="1" applyNumberFormat="1" applyFont="1" applyFill="1" applyBorder="1" applyAlignment="1">
      <alignment horizontal="right"/>
    </xf>
    <xf numFmtId="182" fontId="26" fillId="0" borderId="55" xfId="1" applyNumberFormat="1" applyFont="1" applyFill="1" applyBorder="1" applyAlignment="1">
      <alignment horizontal="right"/>
    </xf>
    <xf numFmtId="38" fontId="19" fillId="0" borderId="56" xfId="2" applyFont="1" applyFill="1" applyBorder="1" applyAlignment="1">
      <alignment horizontal="right"/>
    </xf>
    <xf numFmtId="38" fontId="19" fillId="0" borderId="57" xfId="2" applyFont="1" applyFill="1" applyBorder="1" applyAlignment="1">
      <alignment horizontal="right"/>
    </xf>
    <xf numFmtId="0" fontId="28" fillId="0" borderId="58" xfId="0" applyFont="1" applyFill="1" applyBorder="1" applyAlignment="1">
      <alignment horizontal="right"/>
    </xf>
    <xf numFmtId="38" fontId="28" fillId="29" borderId="59" xfId="2" applyFont="1" applyFill="1" applyBorder="1" applyAlignment="1">
      <alignment horizontal="right"/>
    </xf>
    <xf numFmtId="38" fontId="28" fillId="29" borderId="47" xfId="2" applyFont="1" applyFill="1" applyBorder="1" applyAlignment="1">
      <alignment horizontal="right" wrapText="1"/>
    </xf>
    <xf numFmtId="38" fontId="28" fillId="29" borderId="31" xfId="0" applyNumberFormat="1" applyFont="1" applyFill="1" applyBorder="1" applyAlignment="1">
      <alignment horizontal="right"/>
    </xf>
    <xf numFmtId="38" fontId="19" fillId="0" borderId="6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29" borderId="31"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1" xfId="0" applyFont="1" applyFill="1" applyBorder="1" applyAlignment="1">
      <alignment vertical="center"/>
    </xf>
    <xf numFmtId="183" fontId="7" fillId="0" borderId="21"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61" xfId="2" applyFont="1" applyFill="1" applyBorder="1" applyAlignment="1">
      <alignment horizontal="right"/>
    </xf>
    <xf numFmtId="182" fontId="26" fillId="0" borderId="40" xfId="1" applyNumberFormat="1" applyFont="1" applyFill="1" applyBorder="1" applyAlignment="1">
      <alignment horizontal="right"/>
    </xf>
    <xf numFmtId="38" fontId="28" fillId="30" borderId="30" xfId="2" applyFont="1" applyFill="1" applyBorder="1" applyAlignment="1">
      <alignment horizontal="right"/>
    </xf>
    <xf numFmtId="3" fontId="28" fillId="30" borderId="33" xfId="2" applyNumberFormat="1" applyFont="1" applyFill="1" applyBorder="1" applyAlignment="1">
      <alignment horizontal="right"/>
    </xf>
    <xf numFmtId="38" fontId="28" fillId="30" borderId="10" xfId="2" applyFont="1" applyFill="1" applyBorder="1" applyAlignment="1">
      <alignment horizontal="right"/>
    </xf>
    <xf numFmtId="38" fontId="28" fillId="30" borderId="38" xfId="2" applyFont="1" applyFill="1" applyBorder="1" applyAlignment="1">
      <alignment horizontal="right" wrapText="1"/>
    </xf>
    <xf numFmtId="38" fontId="28" fillId="0" borderId="22" xfId="2" applyFont="1" applyFill="1" applyBorder="1" applyAlignment="1">
      <alignment horizontal="right"/>
    </xf>
    <xf numFmtId="3" fontId="28" fillId="0" borderId="41" xfId="2" applyNumberFormat="1" applyFont="1" applyFill="1" applyBorder="1" applyAlignment="1">
      <alignment horizontal="right"/>
    </xf>
    <xf numFmtId="38" fontId="28" fillId="0" borderId="48" xfId="2" applyFont="1" applyFill="1" applyBorder="1" applyAlignment="1">
      <alignment horizontal="right"/>
    </xf>
    <xf numFmtId="38" fontId="28" fillId="0" borderId="46" xfId="2" applyFont="1" applyFill="1" applyBorder="1" applyAlignment="1">
      <alignment horizontal="right" wrapText="1"/>
    </xf>
    <xf numFmtId="38" fontId="28" fillId="0" borderId="53" xfId="2" applyFont="1" applyFill="1" applyBorder="1" applyAlignment="1">
      <alignment horizontal="right"/>
    </xf>
    <xf numFmtId="182" fontId="28" fillId="0" borderId="55" xfId="1" applyNumberFormat="1" applyFont="1" applyFill="1" applyBorder="1" applyAlignment="1">
      <alignment horizontal="right"/>
    </xf>
    <xf numFmtId="3" fontId="28" fillId="0" borderId="53"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62" xfId="1" applyNumberFormat="1" applyFont="1" applyFill="1" applyBorder="1" applyAlignment="1">
      <alignment horizontal="right"/>
    </xf>
    <xf numFmtId="38" fontId="124" fillId="0" borderId="0" xfId="2" applyFont="1" applyFill="1" applyBorder="1" applyAlignment="1">
      <alignment vertical="center"/>
    </xf>
    <xf numFmtId="38" fontId="19" fillId="0" borderId="63" xfId="2" applyFont="1" applyFill="1" applyBorder="1" applyAlignment="1" applyProtection="1">
      <alignment horizontal="right"/>
      <protection locked="0"/>
    </xf>
    <xf numFmtId="38" fontId="19" fillId="0" borderId="60" xfId="2" applyNumberFormat="1" applyFont="1" applyFill="1" applyBorder="1" applyAlignment="1" applyProtection="1">
      <alignment horizontal="right"/>
      <protection locked="0"/>
    </xf>
    <xf numFmtId="38" fontId="19" fillId="0" borderId="64"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222" fontId="19" fillId="0" borderId="64"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46" xfId="2" applyFont="1" applyFill="1" applyBorder="1" applyAlignment="1" applyProtection="1">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65" xfId="0" applyNumberFormat="1" applyFont="1" applyFill="1" applyBorder="1" applyAlignment="1" applyProtection="1">
      <alignment horizontal="center"/>
      <protection locked="0"/>
    </xf>
    <xf numFmtId="49" fontId="7" fillId="23" borderId="66"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26"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24" xfId="0" applyFont="1" applyBorder="1" applyAlignment="1" applyProtection="1">
      <protection locked="0"/>
    </xf>
    <xf numFmtId="0" fontId="26" fillId="0" borderId="0" xfId="0" applyFont="1" applyBorder="1" applyAlignment="1" applyProtection="1">
      <protection locked="0"/>
    </xf>
    <xf numFmtId="0" fontId="119" fillId="0" borderId="64" xfId="0" applyFont="1" applyBorder="1" applyAlignment="1" applyProtection="1">
      <protection locked="0"/>
    </xf>
    <xf numFmtId="0" fontId="119" fillId="0" borderId="67" xfId="0" applyFont="1" applyBorder="1" applyAlignment="1" applyProtection="1">
      <protection locked="0"/>
    </xf>
    <xf numFmtId="0" fontId="119" fillId="0" borderId="24" xfId="0" applyFont="1" applyBorder="1" applyAlignment="1" applyProtection="1">
      <protection locked="0"/>
    </xf>
    <xf numFmtId="0" fontId="119" fillId="0" borderId="0" xfId="0" applyFont="1" applyBorder="1" applyAlignment="1" applyProtection="1">
      <protection locked="0"/>
    </xf>
    <xf numFmtId="182" fontId="119" fillId="0" borderId="68" xfId="1" applyNumberFormat="1" applyFont="1" applyBorder="1" applyAlignment="1" applyProtection="1">
      <protection locked="0"/>
    </xf>
    <xf numFmtId="182" fontId="119" fillId="0" borderId="69" xfId="1" applyNumberFormat="1" applyFont="1" applyBorder="1" applyAlignment="1" applyProtection="1">
      <protection locked="0"/>
    </xf>
    <xf numFmtId="0" fontId="119" fillId="0" borderId="25" xfId="0" applyFont="1" applyBorder="1" applyAlignment="1" applyProtection="1">
      <protection locked="0"/>
    </xf>
    <xf numFmtId="0" fontId="119" fillId="0" borderId="13" xfId="0" applyFont="1" applyBorder="1" applyAlignment="1" applyProtection="1">
      <protection locked="0"/>
    </xf>
    <xf numFmtId="0" fontId="119" fillId="0" borderId="23"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22" xfId="0" applyFont="1" applyBorder="1" applyAlignment="1" applyProtection="1">
      <protection locked="0"/>
    </xf>
    <xf numFmtId="0" fontId="119" fillId="0" borderId="21" xfId="0" applyFont="1" applyBorder="1" applyAlignment="1" applyProtection="1">
      <protection locked="0"/>
    </xf>
    <xf numFmtId="0" fontId="120" fillId="23" borderId="63" xfId="0" applyFont="1" applyFill="1" applyBorder="1" applyAlignment="1" applyProtection="1">
      <protection locked="0"/>
    </xf>
    <xf numFmtId="0" fontId="120" fillId="23" borderId="64" xfId="0" applyFont="1" applyFill="1" applyBorder="1" applyAlignment="1" applyProtection="1">
      <protection locked="0"/>
    </xf>
    <xf numFmtId="0" fontId="123" fillId="0" borderId="0" xfId="0" applyFont="1" applyAlignment="1" applyProtection="1"/>
    <xf numFmtId="184" fontId="19" fillId="0" borderId="63" xfId="0" applyNumberFormat="1" applyFont="1" applyBorder="1" applyAlignment="1" applyProtection="1">
      <protection locked="0"/>
    </xf>
    <xf numFmtId="184" fontId="19" fillId="0" borderId="70" xfId="0" applyNumberFormat="1" applyFont="1" applyBorder="1" applyAlignment="1" applyProtection="1">
      <protection locked="0"/>
    </xf>
    <xf numFmtId="184" fontId="19" fillId="0" borderId="70" xfId="0" applyNumberFormat="1" applyFont="1" applyBorder="1" applyAlignment="1" applyProtection="1">
      <alignment horizontal="center"/>
      <protection locked="0"/>
    </xf>
    <xf numFmtId="38" fontId="19" fillId="0" borderId="70" xfId="2" applyFont="1" applyFill="1" applyBorder="1" applyAlignment="1" applyProtection="1">
      <protection locked="0"/>
    </xf>
    <xf numFmtId="184" fontId="122" fillId="0" borderId="71" xfId="0" applyNumberFormat="1" applyFont="1" applyBorder="1" applyAlignment="1" applyProtection="1">
      <protection locked="0"/>
    </xf>
    <xf numFmtId="38" fontId="19" fillId="0" borderId="40" xfId="2" applyFont="1" applyFill="1" applyBorder="1" applyAlignment="1" applyProtection="1">
      <alignment horizontal="right"/>
      <protection locked="0"/>
    </xf>
    <xf numFmtId="38" fontId="26" fillId="0" borderId="44" xfId="2" applyFont="1" applyFill="1" applyBorder="1" applyAlignment="1" applyProtection="1">
      <alignment horizontal="right"/>
      <protection locked="0"/>
    </xf>
    <xf numFmtId="38" fontId="19" fillId="32" borderId="67" xfId="2" applyFont="1" applyFill="1" applyBorder="1" applyAlignment="1" applyProtection="1">
      <alignment horizontal="right"/>
      <protection locked="0"/>
    </xf>
    <xf numFmtId="38" fontId="26" fillId="0" borderId="48" xfId="2" applyFont="1" applyFill="1" applyBorder="1" applyAlignment="1" applyProtection="1">
      <alignment horizontal="right"/>
      <protection locked="0"/>
    </xf>
    <xf numFmtId="38" fontId="19" fillId="0" borderId="44" xfId="2" applyFont="1" applyFill="1" applyBorder="1" applyAlignment="1" applyProtection="1">
      <alignment horizontal="right"/>
      <protection locked="0"/>
    </xf>
    <xf numFmtId="38" fontId="19" fillId="32" borderId="31" xfId="2" applyFont="1" applyFill="1" applyBorder="1" applyAlignment="1" applyProtection="1">
      <alignment horizontal="right"/>
      <protection locked="0"/>
    </xf>
    <xf numFmtId="38" fontId="19" fillId="0" borderId="41" xfId="2" applyFont="1" applyFill="1" applyBorder="1" applyAlignment="1" applyProtection="1">
      <alignment horizontal="right"/>
      <protection locked="0"/>
    </xf>
    <xf numFmtId="38" fontId="19" fillId="32" borderId="72" xfId="2" applyFont="1" applyFill="1" applyBorder="1" applyAlignment="1" applyProtection="1">
      <alignment horizontal="right"/>
      <protection locked="0"/>
    </xf>
    <xf numFmtId="38" fontId="125" fillId="28" borderId="0" xfId="2" applyFont="1" applyFill="1" applyAlignment="1">
      <alignment horizontal="center" vertical="center"/>
    </xf>
    <xf numFmtId="38" fontId="19" fillId="0" borderId="35" xfId="2" applyFont="1" applyFill="1" applyBorder="1" applyAlignment="1" applyProtection="1">
      <alignment horizontal="right"/>
      <protection locked="0"/>
    </xf>
    <xf numFmtId="38" fontId="26" fillId="0" borderId="30"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30" xfId="2" applyFont="1" applyFill="1" applyBorder="1" applyAlignment="1" applyProtection="1">
      <alignment horizontal="right"/>
      <protection locked="0"/>
    </xf>
    <xf numFmtId="38" fontId="19" fillId="0" borderId="33" xfId="2" applyFont="1" applyFill="1" applyBorder="1" applyAlignment="1" applyProtection="1">
      <alignment horizontal="right"/>
      <protection locked="0"/>
    </xf>
    <xf numFmtId="38" fontId="19" fillId="0" borderId="38"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9" fillId="30" borderId="27" xfId="2" applyFont="1" applyFill="1" applyBorder="1" applyAlignment="1">
      <alignment horizontal="center"/>
    </xf>
    <xf numFmtId="38" fontId="19" fillId="30" borderId="73" xfId="2" applyFont="1" applyFill="1" applyBorder="1" applyAlignment="1">
      <alignment horizontal="right"/>
    </xf>
    <xf numFmtId="38" fontId="19" fillId="30" borderId="33" xfId="2" applyFont="1" applyFill="1" applyBorder="1" applyAlignment="1">
      <alignment horizontal="right"/>
    </xf>
    <xf numFmtId="38" fontId="19" fillId="30" borderId="56" xfId="2" applyFont="1" applyFill="1" applyBorder="1" applyAlignment="1">
      <alignment horizontal="right"/>
    </xf>
    <xf numFmtId="182" fontId="26" fillId="30" borderId="35" xfId="1" applyNumberFormat="1" applyFont="1" applyFill="1" applyBorder="1" applyAlignment="1">
      <alignment horizontal="right"/>
    </xf>
    <xf numFmtId="38" fontId="19" fillId="30" borderId="27" xfId="2" applyFont="1" applyFill="1" applyBorder="1" applyAlignment="1">
      <alignment horizontal="right"/>
    </xf>
    <xf numFmtId="38" fontId="19" fillId="30" borderId="35" xfId="2" applyNumberFormat="1" applyFont="1" applyFill="1" applyBorder="1" applyAlignment="1" applyProtection="1">
      <alignment horizontal="right"/>
      <protection locked="0"/>
    </xf>
    <xf numFmtId="38" fontId="26" fillId="30" borderId="30" xfId="2" applyNumberFormat="1" applyFont="1" applyFill="1" applyBorder="1" applyAlignment="1" applyProtection="1">
      <alignment horizontal="right"/>
      <protection locked="0"/>
    </xf>
    <xf numFmtId="38" fontId="26" fillId="30" borderId="10" xfId="2" applyNumberFormat="1" applyFont="1" applyFill="1" applyBorder="1" applyAlignment="1" applyProtection="1">
      <alignment horizontal="right"/>
      <protection locked="0"/>
    </xf>
    <xf numFmtId="38" fontId="19" fillId="30" borderId="30" xfId="2" applyNumberFormat="1" applyFont="1" applyFill="1" applyBorder="1" applyAlignment="1" applyProtection="1">
      <alignment horizontal="right"/>
      <protection locked="0"/>
    </xf>
    <xf numFmtId="38" fontId="19" fillId="30" borderId="33" xfId="2" applyNumberFormat="1" applyFont="1" applyFill="1" applyBorder="1" applyAlignment="1" applyProtection="1">
      <alignment horizontal="right"/>
      <protection locked="0"/>
    </xf>
    <xf numFmtId="38" fontId="19" fillId="30" borderId="60" xfId="2" applyNumberFormat="1" applyFont="1" applyFill="1" applyBorder="1" applyAlignment="1" applyProtection="1">
      <alignment horizontal="right"/>
      <protection locked="0"/>
    </xf>
    <xf numFmtId="38" fontId="19" fillId="30" borderId="10" xfId="2" applyNumberFormat="1" applyFont="1" applyFill="1" applyBorder="1" applyAlignment="1" applyProtection="1">
      <alignment horizontal="right"/>
      <protection locked="0"/>
    </xf>
    <xf numFmtId="222" fontId="19" fillId="30" borderId="10" xfId="2" applyNumberFormat="1" applyFont="1" applyFill="1" applyBorder="1" applyAlignment="1" applyProtection="1">
      <alignment horizontal="right"/>
      <protection locked="0"/>
    </xf>
    <xf numFmtId="38" fontId="19" fillId="30" borderId="38" xfId="2" applyNumberFormat="1" applyFont="1" applyFill="1" applyBorder="1" applyAlignment="1" applyProtection="1">
      <protection locked="0"/>
    </xf>
    <xf numFmtId="38" fontId="19" fillId="0" borderId="17" xfId="2" applyFont="1" applyFill="1" applyBorder="1" applyAlignment="1" applyProtection="1">
      <alignment horizontal="right"/>
      <protection locked="0"/>
    </xf>
    <xf numFmtId="38" fontId="26" fillId="0" borderId="0" xfId="2" applyFont="1" applyFill="1" applyBorder="1" applyAlignment="1" applyProtection="1">
      <alignment horizontal="right"/>
      <protection locked="0"/>
    </xf>
    <xf numFmtId="38" fontId="26" fillId="0" borderId="6" xfId="2"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38" fontId="19" fillId="0" borderId="21" xfId="2" applyFont="1" applyFill="1" applyBorder="1" applyAlignment="1" applyProtection="1">
      <alignment horizontal="right"/>
      <protection locked="0"/>
    </xf>
    <xf numFmtId="38" fontId="19" fillId="0" borderId="70" xfId="2" applyFont="1" applyFill="1" applyBorder="1" applyAlignment="1" applyProtection="1">
      <alignment horizontal="right"/>
      <protection locked="0"/>
    </xf>
    <xf numFmtId="38" fontId="19" fillId="0" borderId="6" xfId="2" applyFont="1" applyFill="1" applyBorder="1" applyAlignment="1" applyProtection="1">
      <alignment horizontal="right"/>
      <protection locked="0"/>
    </xf>
    <xf numFmtId="222" fontId="19" fillId="0" borderId="6" xfId="2" applyNumberFormat="1" applyFont="1" applyFill="1" applyBorder="1" applyAlignment="1" applyProtection="1">
      <alignment horizontal="right"/>
      <protection locked="0"/>
    </xf>
    <xf numFmtId="38" fontId="19" fillId="0" borderId="13" xfId="2"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222" fontId="7" fillId="0" borderId="35" xfId="2" applyNumberFormat="1" applyFont="1" applyFill="1" applyBorder="1" applyAlignment="1" applyProtection="1">
      <protection locked="0"/>
    </xf>
    <xf numFmtId="222" fontId="7" fillId="0" borderId="34" xfId="2" applyNumberFormat="1" applyFont="1" applyFill="1" applyBorder="1" applyAlignment="1" applyProtection="1">
      <protection locked="0"/>
    </xf>
    <xf numFmtId="40" fontId="7" fillId="0" borderId="35" xfId="2" applyNumberFormat="1" applyFont="1" applyFill="1" applyBorder="1" applyAlignment="1" applyProtection="1">
      <alignment horizontal="right"/>
      <protection locked="0"/>
    </xf>
    <xf numFmtId="40" fontId="7" fillId="0" borderId="34" xfId="2" applyNumberFormat="1" applyFont="1" applyFill="1" applyBorder="1" applyAlignment="1" applyProtection="1">
      <protection locked="0"/>
    </xf>
    <xf numFmtId="0" fontId="28" fillId="0" borderId="74" xfId="0" applyFont="1" applyBorder="1" applyAlignment="1">
      <alignment horizontal="left"/>
    </xf>
    <xf numFmtId="184" fontId="28" fillId="0" borderId="63" xfId="0" applyNumberFormat="1" applyFont="1" applyBorder="1" applyProtection="1">
      <protection locked="0"/>
    </xf>
    <xf numFmtId="184" fontId="28" fillId="0" borderId="70" xfId="0" applyNumberFormat="1" applyFont="1" applyBorder="1" applyProtection="1">
      <protection locked="0"/>
    </xf>
    <xf numFmtId="184" fontId="28" fillId="0" borderId="3" xfId="0" applyNumberFormat="1" applyFont="1" applyBorder="1" applyAlignment="1" applyProtection="1">
      <alignment horizontal="center"/>
      <protection locked="0"/>
    </xf>
    <xf numFmtId="184" fontId="28" fillId="0" borderId="71" xfId="0" applyNumberFormat="1" applyFont="1" applyBorder="1" applyProtection="1">
      <protection locked="0"/>
    </xf>
    <xf numFmtId="184" fontId="28" fillId="0" borderId="63" xfId="0" applyNumberFormat="1" applyFont="1" applyBorder="1"/>
    <xf numFmtId="184" fontId="28" fillId="0" borderId="70" xfId="0" applyNumberFormat="1" applyFont="1" applyBorder="1"/>
    <xf numFmtId="184" fontId="28" fillId="0" borderId="3" xfId="0" applyNumberFormat="1" applyFont="1" applyBorder="1" applyAlignment="1">
      <alignment horizontal="center"/>
    </xf>
    <xf numFmtId="184" fontId="28" fillId="0" borderId="71" xfId="0" applyNumberFormat="1" applyFont="1" applyBorder="1"/>
    <xf numFmtId="38" fontId="28" fillId="0" borderId="29" xfId="2" applyFont="1" applyFill="1" applyBorder="1" applyAlignment="1" applyProtection="1">
      <alignment horizontal="center"/>
      <protection locked="0"/>
    </xf>
    <xf numFmtId="38" fontId="28" fillId="0" borderId="27" xfId="2" applyFont="1" applyFill="1" applyBorder="1" applyAlignment="1" applyProtection="1">
      <alignment horizontal="center"/>
      <protection locked="0"/>
    </xf>
    <xf numFmtId="38" fontId="28" fillId="29" borderId="28" xfId="2" applyFont="1" applyFill="1" applyBorder="1" applyAlignment="1" applyProtection="1">
      <alignment horizontal="center"/>
      <protection locked="0"/>
    </xf>
    <xf numFmtId="0" fontId="28" fillId="0" borderId="75" xfId="0" applyFont="1" applyBorder="1" applyAlignment="1">
      <alignment horizontal="left"/>
    </xf>
    <xf numFmtId="0" fontId="28" fillId="0" borderId="76" xfId="0" applyFont="1" applyBorder="1" applyAlignment="1">
      <alignment horizontal="left"/>
    </xf>
    <xf numFmtId="0" fontId="28" fillId="0" borderId="65" xfId="0" applyFont="1" applyBorder="1" applyAlignment="1">
      <alignment horizontal="right"/>
    </xf>
    <xf numFmtId="0" fontId="28" fillId="0" borderId="66" xfId="0" applyFont="1" applyBorder="1" applyAlignment="1">
      <alignment horizontal="right"/>
    </xf>
    <xf numFmtId="38" fontId="28" fillId="0" borderId="75" xfId="2" applyFont="1" applyFill="1" applyBorder="1" applyAlignment="1" applyProtection="1">
      <alignment horizontal="right"/>
      <protection locked="0"/>
    </xf>
    <xf numFmtId="38" fontId="28" fillId="0" borderId="65" xfId="2" applyFont="1" applyFill="1" applyBorder="1" applyAlignment="1" applyProtection="1">
      <alignment horizontal="right"/>
      <protection locked="0"/>
    </xf>
    <xf numFmtId="38" fontId="28" fillId="30" borderId="65" xfId="2" applyFont="1" applyFill="1" applyBorder="1" applyAlignment="1" applyProtection="1">
      <alignment horizontal="right"/>
      <protection locked="0"/>
    </xf>
    <xf numFmtId="38" fontId="28" fillId="29" borderId="77" xfId="2" applyFont="1" applyFill="1" applyBorder="1" applyAlignment="1" applyProtection="1">
      <alignment horizontal="right"/>
      <protection locked="0"/>
    </xf>
    <xf numFmtId="38" fontId="28" fillId="0" borderId="75" xfId="2" applyFont="1" applyFill="1" applyBorder="1" applyAlignment="1">
      <alignment horizontal="right"/>
    </xf>
    <xf numFmtId="38" fontId="28" fillId="0" borderId="65" xfId="2" applyFont="1" applyFill="1" applyBorder="1" applyAlignment="1">
      <alignment horizontal="right"/>
    </xf>
    <xf numFmtId="38" fontId="28" fillId="30" borderId="65" xfId="2" applyFont="1" applyFill="1" applyBorder="1" applyAlignment="1">
      <alignment horizontal="right"/>
    </xf>
    <xf numFmtId="184" fontId="28" fillId="0" borderId="3" xfId="0" applyNumberFormat="1" applyFont="1" applyBorder="1" applyProtection="1">
      <protection locked="0"/>
    </xf>
    <xf numFmtId="38" fontId="28" fillId="0" borderId="24" xfId="2" applyFont="1" applyFill="1" applyBorder="1" applyAlignment="1" applyProtection="1">
      <alignment horizontal="right"/>
      <protection locked="0"/>
    </xf>
    <xf numFmtId="38" fontId="28" fillId="0" borderId="30" xfId="2" applyFont="1" applyFill="1" applyBorder="1" applyAlignment="1" applyProtection="1">
      <alignment horizontal="right"/>
      <protection locked="0"/>
    </xf>
    <xf numFmtId="182" fontId="28" fillId="0" borderId="23" xfId="1" applyNumberFormat="1" applyFont="1" applyFill="1" applyBorder="1" applyAlignment="1" applyProtection="1">
      <alignment horizontal="right"/>
      <protection locked="0"/>
    </xf>
    <xf numFmtId="182" fontId="28" fillId="0" borderId="35" xfId="1" applyNumberFormat="1" applyFont="1" applyFill="1" applyBorder="1" applyAlignment="1" applyProtection="1">
      <alignment horizontal="right"/>
      <protection locked="0"/>
    </xf>
    <xf numFmtId="38" fontId="28" fillId="0" borderId="11" xfId="2" applyFont="1" applyFill="1" applyBorder="1" applyAlignment="1" applyProtection="1">
      <alignment horizontal="right"/>
      <protection locked="0"/>
    </xf>
    <xf numFmtId="182" fontId="28" fillId="0" borderId="34" xfId="1" applyNumberFormat="1" applyFont="1" applyFill="1" applyBorder="1" applyAlignment="1" applyProtection="1">
      <alignment horizontal="right"/>
      <protection locked="0"/>
    </xf>
    <xf numFmtId="184" fontId="28" fillId="0" borderId="3" xfId="0" applyNumberFormat="1" applyFont="1" applyBorder="1"/>
    <xf numFmtId="38" fontId="28" fillId="29" borderId="72" xfId="0" applyNumberFormat="1" applyFont="1" applyFill="1" applyBorder="1" applyAlignment="1">
      <alignment horizontal="right"/>
    </xf>
    <xf numFmtId="38" fontId="28" fillId="30" borderId="27" xfId="2" applyFont="1" applyFill="1" applyBorder="1" applyAlignment="1" applyProtection="1">
      <alignment horizontal="center"/>
      <protection locked="0"/>
    </xf>
    <xf numFmtId="38" fontId="28" fillId="0" borderId="49" xfId="2" applyFont="1" applyFill="1" applyBorder="1" applyAlignment="1" applyProtection="1">
      <alignment horizontal="center"/>
      <protection locked="0"/>
    </xf>
    <xf numFmtId="184" fontId="19" fillId="0" borderId="63" xfId="0" applyNumberFormat="1" applyFont="1" applyBorder="1" applyAlignment="1">
      <alignment horizontal="center"/>
    </xf>
    <xf numFmtId="184" fontId="19" fillId="0" borderId="60" xfId="0" applyNumberFormat="1" applyFont="1" applyBorder="1" applyAlignment="1">
      <alignment horizontal="center"/>
    </xf>
    <xf numFmtId="184" fontId="19" fillId="0" borderId="71" xfId="0" applyNumberFormat="1" applyFont="1" applyBorder="1" applyAlignment="1">
      <alignment horizontal="center"/>
    </xf>
    <xf numFmtId="38" fontId="19" fillId="0" borderId="52" xfId="2" applyFont="1" applyFill="1" applyBorder="1" applyAlignment="1" applyProtection="1">
      <alignment horizontal="center"/>
    </xf>
    <xf numFmtId="38" fontId="19" fillId="0" borderId="27" xfId="2" applyFont="1" applyFill="1" applyBorder="1" applyAlignment="1" applyProtection="1">
      <alignment horizontal="center"/>
    </xf>
    <xf numFmtId="38" fontId="19" fillId="0" borderId="28" xfId="2" applyFont="1" applyFill="1" applyBorder="1" applyAlignment="1" applyProtection="1">
      <alignment horizontal="center"/>
    </xf>
    <xf numFmtId="38" fontId="19" fillId="0" borderId="51" xfId="2" applyFont="1" applyFill="1" applyBorder="1" applyAlignment="1" applyProtection="1">
      <alignment horizontal="right"/>
    </xf>
    <xf numFmtId="38" fontId="19" fillId="0" borderId="73" xfId="2" applyFont="1" applyFill="1" applyBorder="1" applyAlignment="1" applyProtection="1">
      <alignment horizontal="right"/>
    </xf>
    <xf numFmtId="38" fontId="19" fillId="0" borderId="78" xfId="2" applyFont="1" applyFill="1" applyBorder="1" applyAlignment="1" applyProtection="1">
      <alignment horizontal="right"/>
    </xf>
    <xf numFmtId="38" fontId="19" fillId="0" borderId="41" xfId="2" applyFont="1" applyFill="1" applyBorder="1" applyAlignment="1" applyProtection="1">
      <alignment horizontal="right"/>
    </xf>
    <xf numFmtId="38" fontId="19" fillId="0" borderId="33" xfId="2" applyFont="1" applyFill="1" applyBorder="1" applyAlignment="1" applyProtection="1">
      <alignment horizontal="right"/>
    </xf>
    <xf numFmtId="38" fontId="19" fillId="0" borderId="72" xfId="2" applyFont="1" applyFill="1" applyBorder="1" applyAlignment="1" applyProtection="1">
      <alignment horizontal="right"/>
    </xf>
    <xf numFmtId="182" fontId="26" fillId="0" borderId="79" xfId="1" applyNumberFormat="1" applyFont="1" applyFill="1" applyBorder="1" applyAlignment="1" applyProtection="1">
      <alignment horizontal="right"/>
    </xf>
    <xf numFmtId="182" fontId="26" fillId="0" borderId="80" xfId="1" applyNumberFormat="1" applyFont="1" applyFill="1" applyBorder="1" applyAlignment="1" applyProtection="1">
      <alignment horizontal="right"/>
    </xf>
    <xf numFmtId="182" fontId="26" fillId="0" borderId="81" xfId="1" applyNumberFormat="1" applyFont="1" applyFill="1" applyBorder="1" applyAlignment="1" applyProtection="1">
      <alignment horizontal="right"/>
    </xf>
    <xf numFmtId="38" fontId="19" fillId="0" borderId="52" xfId="2" applyFont="1" applyFill="1" applyBorder="1" applyAlignment="1" applyProtection="1">
      <alignment horizontal="right"/>
    </xf>
    <xf numFmtId="38" fontId="19" fillId="0" borderId="27" xfId="2" applyFont="1" applyFill="1" applyBorder="1" applyAlignment="1" applyProtection="1">
      <alignment horizontal="right"/>
    </xf>
    <xf numFmtId="38" fontId="19" fillId="0" borderId="28" xfId="2" applyFont="1" applyFill="1" applyBorder="1" applyAlignment="1" applyProtection="1">
      <alignment horizontal="right"/>
    </xf>
    <xf numFmtId="38" fontId="19" fillId="0" borderId="40" xfId="2" applyFont="1" applyFill="1" applyBorder="1" applyAlignment="1" applyProtection="1">
      <alignment horizontal="right"/>
    </xf>
    <xf numFmtId="38" fontId="19" fillId="0" borderId="35" xfId="2" applyFont="1" applyFill="1" applyBorder="1" applyAlignment="1" applyProtection="1">
      <alignment horizontal="right"/>
    </xf>
    <xf numFmtId="38" fontId="19" fillId="0" borderId="36" xfId="2" applyFont="1" applyFill="1" applyBorder="1" applyAlignment="1" applyProtection="1">
      <alignment horizontal="right"/>
    </xf>
    <xf numFmtId="38" fontId="26" fillId="0" borderId="44" xfId="2" applyFont="1" applyFill="1" applyBorder="1" applyAlignment="1" applyProtection="1">
      <alignment horizontal="right"/>
    </xf>
    <xf numFmtId="38" fontId="26" fillId="0" borderId="30" xfId="2" applyFont="1" applyFill="1" applyBorder="1" applyAlignment="1" applyProtection="1">
      <alignment horizontal="right"/>
    </xf>
    <xf numFmtId="38" fontId="26" fillId="0" borderId="31" xfId="2" applyFont="1" applyFill="1" applyBorder="1" applyAlignment="1" applyProtection="1">
      <alignment horizontal="right"/>
    </xf>
    <xf numFmtId="38" fontId="26" fillId="0" borderId="48" xfId="2" applyFont="1" applyFill="1" applyBorder="1" applyAlignment="1" applyProtection="1">
      <alignment horizontal="right"/>
    </xf>
    <xf numFmtId="38" fontId="26" fillId="0" borderId="10" xfId="2" applyFont="1" applyFill="1" applyBorder="1" applyAlignment="1" applyProtection="1">
      <alignment horizontal="right"/>
    </xf>
    <xf numFmtId="38" fontId="26" fillId="0" borderId="67" xfId="2" applyFont="1" applyFill="1" applyBorder="1" applyAlignment="1" applyProtection="1">
      <alignment horizontal="right"/>
    </xf>
    <xf numFmtId="38" fontId="19" fillId="0" borderId="44" xfId="2" applyFont="1" applyFill="1" applyBorder="1" applyAlignment="1" applyProtection="1">
      <alignment horizontal="right"/>
    </xf>
    <xf numFmtId="38" fontId="19" fillId="0" borderId="30" xfId="2" applyFont="1" applyFill="1" applyBorder="1" applyAlignment="1" applyProtection="1">
      <alignment horizontal="right"/>
    </xf>
    <xf numFmtId="38" fontId="19" fillId="0" borderId="31" xfId="2" applyFont="1" applyFill="1" applyBorder="1" applyAlignment="1" applyProtection="1">
      <alignment horizontal="right"/>
    </xf>
    <xf numFmtId="38" fontId="19" fillId="0" borderId="82" xfId="2" applyFont="1" applyBorder="1" applyAlignment="1" applyProtection="1">
      <alignment horizontal="right"/>
    </xf>
    <xf numFmtId="38" fontId="19" fillId="0" borderId="60" xfId="2" applyFont="1" applyBorder="1" applyAlignment="1" applyProtection="1">
      <alignment horizontal="right"/>
    </xf>
    <xf numFmtId="38" fontId="19" fillId="0" borderId="71" xfId="2" applyFont="1" applyFill="1" applyBorder="1" applyAlignment="1" applyProtection="1">
      <alignment horizontal="right"/>
    </xf>
    <xf numFmtId="38" fontId="19" fillId="0" borderId="48" xfId="2" applyFont="1" applyBorder="1" applyAlignment="1" applyProtection="1">
      <alignment horizontal="right"/>
    </xf>
    <xf numFmtId="38" fontId="19" fillId="0" borderId="10" xfId="2" applyFont="1" applyBorder="1" applyAlignment="1" applyProtection="1">
      <alignment horizontal="right"/>
    </xf>
    <xf numFmtId="38" fontId="19" fillId="0" borderId="67" xfId="2" applyFont="1" applyFill="1" applyBorder="1" applyAlignment="1" applyProtection="1">
      <alignment horizontal="right"/>
    </xf>
    <xf numFmtId="222" fontId="19" fillId="0" borderId="48" xfId="2" applyNumberFormat="1" applyFont="1" applyBorder="1" applyAlignment="1" applyProtection="1">
      <alignment horizontal="right"/>
    </xf>
    <xf numFmtId="222" fontId="19" fillId="0" borderId="10" xfId="2" applyNumberFormat="1" applyFont="1" applyBorder="1" applyAlignment="1" applyProtection="1">
      <alignment horizontal="right"/>
    </xf>
    <xf numFmtId="222" fontId="19" fillId="0" borderId="67" xfId="2" applyNumberFormat="1" applyFont="1" applyFill="1" applyBorder="1" applyAlignment="1" applyProtection="1">
      <alignment horizontal="right"/>
    </xf>
    <xf numFmtId="38" fontId="19" fillId="0" borderId="46" xfId="2" applyFont="1" applyFill="1" applyBorder="1" applyAlignment="1" applyProtection="1"/>
    <xf numFmtId="38" fontId="19" fillId="0" borderId="38" xfId="2" applyFont="1" applyFill="1" applyBorder="1" applyAlignment="1" applyProtection="1"/>
    <xf numFmtId="38" fontId="19" fillId="0" borderId="38" xfId="2" applyFont="1" applyFill="1" applyBorder="1" applyAlignment="1" applyProtection="1">
      <alignment horizontal="right"/>
    </xf>
    <xf numFmtId="38" fontId="19" fillId="0" borderId="39" xfId="2" applyFont="1" applyFill="1" applyBorder="1" applyAlignment="1" applyProtection="1"/>
    <xf numFmtId="184" fontId="19" fillId="0" borderId="70" xfId="0" applyNumberFormat="1" applyFont="1" applyBorder="1"/>
    <xf numFmtId="38" fontId="19" fillId="0" borderId="70" xfId="2" applyFont="1" applyFill="1" applyBorder="1" applyAlignment="1" applyProtection="1"/>
    <xf numFmtId="184" fontId="122" fillId="0" borderId="70" xfId="0" applyNumberFormat="1" applyFont="1" applyBorder="1"/>
    <xf numFmtId="38" fontId="19" fillId="0" borderId="50" xfId="2" applyFont="1" applyFill="1" applyBorder="1" applyAlignment="1" applyProtection="1">
      <alignment horizontal="center"/>
    </xf>
    <xf numFmtId="38" fontId="19" fillId="32" borderId="49" xfId="2" applyFont="1" applyFill="1" applyBorder="1" applyAlignment="1" applyProtection="1">
      <alignment horizontal="center"/>
    </xf>
    <xf numFmtId="38" fontId="19" fillId="0" borderId="54" xfId="2" applyFont="1" applyFill="1" applyBorder="1" applyAlignment="1" applyProtection="1">
      <alignment horizontal="right"/>
    </xf>
    <xf numFmtId="38" fontId="19" fillId="32" borderId="3" xfId="2" applyFont="1" applyFill="1" applyBorder="1" applyAlignment="1" applyProtection="1">
      <alignment horizontal="right"/>
    </xf>
    <xf numFmtId="38" fontId="19" fillId="0" borderId="53" xfId="2" applyFont="1" applyFill="1" applyBorder="1" applyAlignment="1" applyProtection="1">
      <alignment horizontal="right"/>
    </xf>
    <xf numFmtId="38" fontId="19" fillId="32" borderId="21" xfId="2" applyFont="1" applyFill="1" applyBorder="1" applyAlignment="1" applyProtection="1">
      <alignment horizontal="right"/>
    </xf>
    <xf numFmtId="38" fontId="19" fillId="0" borderId="57" xfId="2" applyFont="1" applyFill="1" applyBorder="1" applyAlignment="1" applyProtection="1">
      <alignment horizontal="right"/>
    </xf>
    <xf numFmtId="38" fontId="19" fillId="0" borderId="56" xfId="2" applyFont="1" applyFill="1" applyBorder="1" applyAlignment="1" applyProtection="1">
      <alignment horizontal="right"/>
    </xf>
    <xf numFmtId="38" fontId="19" fillId="32" borderId="83" xfId="2" applyFont="1" applyFill="1" applyBorder="1" applyAlignment="1" applyProtection="1">
      <alignment horizontal="right"/>
    </xf>
    <xf numFmtId="182" fontId="26" fillId="0" borderId="55" xfId="1" applyNumberFormat="1" applyFont="1" applyFill="1" applyBorder="1" applyAlignment="1" applyProtection="1">
      <alignment horizontal="right"/>
    </xf>
    <xf numFmtId="182" fontId="26" fillId="0" borderId="35" xfId="1" applyNumberFormat="1" applyFont="1" applyFill="1" applyBorder="1" applyAlignment="1" applyProtection="1">
      <alignment horizontal="right"/>
    </xf>
    <xf numFmtId="182" fontId="26" fillId="32" borderId="17" xfId="1" applyNumberFormat="1" applyFont="1" applyFill="1" applyBorder="1" applyAlignment="1" applyProtection="1">
      <alignment horizontal="right"/>
    </xf>
    <xf numFmtId="38" fontId="19" fillId="0" borderId="50" xfId="2" applyFont="1" applyFill="1" applyBorder="1" applyAlignment="1" applyProtection="1">
      <alignment horizontal="right"/>
    </xf>
    <xf numFmtId="38" fontId="19" fillId="32" borderId="49" xfId="2" applyFont="1" applyFill="1" applyBorder="1" applyAlignment="1" applyProtection="1">
      <alignment horizontal="right"/>
    </xf>
    <xf numFmtId="38" fontId="19" fillId="0" borderId="55" xfId="2" applyFont="1" applyFill="1" applyBorder="1" applyAlignment="1" applyProtection="1">
      <alignment horizontal="right"/>
    </xf>
    <xf numFmtId="38" fontId="19" fillId="32" borderId="17" xfId="2" applyFont="1" applyFill="1" applyBorder="1" applyAlignment="1" applyProtection="1">
      <alignment horizontal="right"/>
    </xf>
    <xf numFmtId="38" fontId="26" fillId="0" borderId="16" xfId="2" applyFont="1" applyFill="1" applyBorder="1" applyAlignment="1" applyProtection="1">
      <alignment horizontal="right"/>
    </xf>
    <xf numFmtId="38" fontId="19" fillId="32" borderId="67" xfId="2" applyFont="1" applyFill="1" applyBorder="1" applyAlignment="1" applyProtection="1">
      <alignment horizontal="right"/>
    </xf>
    <xf numFmtId="38" fontId="26" fillId="0" borderId="74" xfId="2" applyFont="1" applyFill="1" applyBorder="1" applyAlignment="1" applyProtection="1">
      <alignment horizontal="right"/>
    </xf>
    <xf numFmtId="38" fontId="19" fillId="0" borderId="16" xfId="2" applyFont="1" applyFill="1" applyBorder="1" applyAlignment="1" applyProtection="1">
      <alignment horizontal="right"/>
    </xf>
    <xf numFmtId="38" fontId="19" fillId="32" borderId="0" xfId="2" applyFont="1" applyFill="1" applyBorder="1" applyAlignment="1" applyProtection="1">
      <alignment horizontal="right"/>
    </xf>
    <xf numFmtId="38" fontId="19" fillId="0" borderId="84" xfId="2" applyFont="1" applyFill="1" applyBorder="1" applyAlignment="1" applyProtection="1">
      <alignment horizontal="right"/>
    </xf>
    <xf numFmtId="38" fontId="19" fillId="0" borderId="60" xfId="2" applyFont="1" applyFill="1" applyBorder="1" applyAlignment="1" applyProtection="1">
      <alignment horizontal="right"/>
    </xf>
    <xf numFmtId="38" fontId="19" fillId="32" borderId="70" xfId="2" applyFont="1" applyFill="1" applyBorder="1" applyAlignment="1" applyProtection="1">
      <alignment horizontal="right"/>
    </xf>
    <xf numFmtId="38" fontId="19" fillId="0" borderId="74" xfId="2" applyFont="1" applyFill="1" applyBorder="1" applyAlignment="1" applyProtection="1">
      <alignment horizontal="right"/>
    </xf>
    <xf numFmtId="38" fontId="19" fillId="0" borderId="10" xfId="2" applyFont="1" applyFill="1" applyBorder="1" applyAlignment="1" applyProtection="1">
      <alignment horizontal="right"/>
    </xf>
    <xf numFmtId="38" fontId="19" fillId="32" borderId="6" xfId="2" applyFont="1" applyFill="1" applyBorder="1" applyAlignment="1" applyProtection="1">
      <alignment horizontal="right"/>
    </xf>
    <xf numFmtId="222" fontId="19" fillId="0" borderId="74" xfId="2" applyNumberFormat="1" applyFont="1" applyFill="1" applyBorder="1" applyAlignment="1" applyProtection="1">
      <alignment horizontal="right"/>
    </xf>
    <xf numFmtId="222" fontId="19" fillId="0" borderId="10" xfId="2" applyNumberFormat="1" applyFont="1" applyFill="1" applyBorder="1" applyAlignment="1" applyProtection="1">
      <alignment horizontal="right"/>
    </xf>
    <xf numFmtId="222" fontId="19" fillId="32" borderId="6" xfId="2" applyNumberFormat="1" applyFont="1" applyFill="1" applyBorder="1" applyAlignment="1" applyProtection="1">
      <alignment horizontal="right"/>
    </xf>
    <xf numFmtId="38" fontId="19" fillId="0" borderId="62" xfId="2" applyFont="1" applyFill="1" applyBorder="1" applyAlignment="1" applyProtection="1"/>
    <xf numFmtId="38" fontId="19" fillId="32" borderId="13" xfId="2" applyFont="1" applyFill="1" applyBorder="1" applyAlignment="1" applyProtection="1">
      <alignment horizontal="right"/>
    </xf>
    <xf numFmtId="38" fontId="28" fillId="29" borderId="42" xfId="2" applyFont="1" applyFill="1" applyBorder="1" applyAlignment="1">
      <alignment horizontal="right"/>
    </xf>
    <xf numFmtId="38" fontId="28" fillId="29" borderId="31" xfId="0" applyNumberFormat="1" applyFont="1" applyFill="1" applyBorder="1" applyAlignment="1">
      <alignment horizontal="right"/>
    </xf>
    <xf numFmtId="38" fontId="19" fillId="30" borderId="27" xfId="2" applyFont="1" applyFill="1" applyBorder="1" applyAlignment="1" applyProtection="1">
      <alignment horizontal="center"/>
    </xf>
    <xf numFmtId="38" fontId="19" fillId="30" borderId="73" xfId="2" applyFont="1" applyFill="1" applyBorder="1" applyAlignment="1" applyProtection="1">
      <alignment horizontal="right"/>
    </xf>
    <xf numFmtId="38" fontId="19" fillId="30" borderId="33" xfId="2" applyFont="1" applyFill="1" applyBorder="1" applyAlignment="1" applyProtection="1">
      <alignment horizontal="right"/>
    </xf>
    <xf numFmtId="38" fontId="19" fillId="30" borderId="56" xfId="2" applyFont="1" applyFill="1" applyBorder="1" applyAlignment="1" applyProtection="1">
      <alignment horizontal="right"/>
    </xf>
    <xf numFmtId="182" fontId="26" fillId="30" borderId="35" xfId="1" applyNumberFormat="1" applyFont="1" applyFill="1" applyBorder="1" applyAlignment="1" applyProtection="1">
      <alignment horizontal="right"/>
    </xf>
    <xf numFmtId="38" fontId="19" fillId="30" borderId="27" xfId="2" applyFont="1" applyFill="1" applyBorder="1" applyAlignment="1" applyProtection="1">
      <alignment horizontal="right"/>
    </xf>
    <xf numFmtId="38" fontId="19" fillId="30" borderId="35" xfId="2" applyFont="1" applyFill="1" applyBorder="1" applyAlignment="1" applyProtection="1">
      <alignment horizontal="right"/>
    </xf>
    <xf numFmtId="38" fontId="26" fillId="30" borderId="30" xfId="2" applyFont="1" applyFill="1" applyBorder="1" applyAlignment="1" applyProtection="1">
      <alignment horizontal="right"/>
    </xf>
    <xf numFmtId="38" fontId="26" fillId="30" borderId="10" xfId="2" applyFont="1" applyFill="1" applyBorder="1" applyAlignment="1" applyProtection="1">
      <alignment horizontal="right"/>
    </xf>
    <xf numFmtId="38" fontId="19" fillId="30" borderId="30" xfId="2" applyFont="1" applyFill="1" applyBorder="1" applyAlignment="1" applyProtection="1">
      <alignment horizontal="right"/>
    </xf>
    <xf numFmtId="38" fontId="19" fillId="30" borderId="60" xfId="2" applyFont="1" applyFill="1" applyBorder="1" applyAlignment="1" applyProtection="1">
      <alignment horizontal="right"/>
    </xf>
    <xf numFmtId="38" fontId="19" fillId="30" borderId="10" xfId="2" applyFont="1" applyFill="1" applyBorder="1" applyAlignment="1" applyProtection="1">
      <alignment horizontal="right"/>
    </xf>
    <xf numFmtId="222" fontId="19" fillId="30" borderId="10" xfId="2" applyNumberFormat="1" applyFont="1" applyFill="1" applyBorder="1" applyAlignment="1" applyProtection="1">
      <alignment horizontal="right"/>
    </xf>
    <xf numFmtId="38" fontId="19" fillId="30" borderId="38" xfId="2" applyFont="1" applyFill="1" applyBorder="1" applyAlignment="1" applyProtection="1"/>
    <xf numFmtId="184" fontId="19" fillId="0" borderId="70" xfId="0" applyNumberFormat="1" applyFont="1" applyFill="1" applyBorder="1" applyAlignment="1">
      <alignment horizontal="center"/>
    </xf>
    <xf numFmtId="38" fontId="19" fillId="0" borderId="62" xfId="2" applyFont="1" applyFill="1" applyBorder="1" applyAlignment="1" applyProtection="1">
      <alignment horizontal="right"/>
    </xf>
    <xf numFmtId="38" fontId="27" fillId="0" borderId="0" xfId="2" applyFont="1" applyFill="1" applyAlignment="1" applyProtection="1">
      <protection locked="0"/>
    </xf>
    <xf numFmtId="38" fontId="19" fillId="32" borderId="28" xfId="2" applyFont="1" applyFill="1" applyBorder="1" applyAlignment="1">
      <alignment horizontal="center"/>
    </xf>
    <xf numFmtId="38" fontId="19" fillId="32" borderId="85" xfId="2" applyFont="1" applyFill="1" applyBorder="1" applyAlignment="1">
      <alignment horizontal="right"/>
    </xf>
    <xf numFmtId="38" fontId="19" fillId="32" borderId="31" xfId="2" applyFont="1" applyFill="1" applyBorder="1" applyAlignment="1">
      <alignment horizontal="right"/>
    </xf>
    <xf numFmtId="38" fontId="19" fillId="32" borderId="72" xfId="2" applyFont="1" applyFill="1" applyBorder="1" applyAlignment="1">
      <alignment horizontal="right"/>
    </xf>
    <xf numFmtId="38" fontId="19" fillId="32" borderId="83" xfId="2" applyFont="1" applyFill="1" applyBorder="1" applyAlignment="1">
      <alignment horizontal="right"/>
    </xf>
    <xf numFmtId="182" fontId="26" fillId="32" borderId="36" xfId="1" applyNumberFormat="1" applyFont="1" applyFill="1" applyBorder="1" applyAlignment="1">
      <alignment horizontal="right"/>
    </xf>
    <xf numFmtId="38" fontId="19" fillId="32" borderId="28" xfId="2" applyFont="1" applyFill="1" applyBorder="1" applyAlignment="1">
      <alignment horizontal="right"/>
    </xf>
    <xf numFmtId="38" fontId="19" fillId="32" borderId="36" xfId="2" applyFont="1" applyFill="1" applyBorder="1" applyAlignment="1" applyProtection="1">
      <alignment horizontal="right"/>
      <protection locked="0"/>
    </xf>
    <xf numFmtId="38" fontId="19" fillId="32" borderId="85" xfId="2" applyFont="1" applyFill="1" applyBorder="1" applyAlignment="1" applyProtection="1">
      <alignment horizontal="right"/>
      <protection locked="0"/>
    </xf>
    <xf numFmtId="38" fontId="19" fillId="32" borderId="59" xfId="2" applyFont="1" applyFill="1" applyBorder="1" applyAlignment="1" applyProtection="1">
      <alignment horizontal="right"/>
      <protection locked="0"/>
    </xf>
    <xf numFmtId="222" fontId="19" fillId="32" borderId="59" xfId="2" applyNumberFormat="1" applyFont="1" applyFill="1" applyBorder="1" applyAlignment="1" applyProtection="1">
      <alignment horizontal="right"/>
      <protection locked="0"/>
    </xf>
    <xf numFmtId="38" fontId="19" fillId="32" borderId="86" xfId="2" applyFont="1" applyFill="1" applyBorder="1" applyAlignment="1" applyProtection="1">
      <alignment horizontal="right"/>
      <protection locked="0"/>
    </xf>
    <xf numFmtId="0" fontId="28" fillId="0" borderId="87" xfId="0" applyFont="1" applyBorder="1" applyAlignment="1">
      <alignment horizontal="right"/>
    </xf>
    <xf numFmtId="0" fontId="28" fillId="0" borderId="46" xfId="0" applyFont="1" applyBorder="1" applyAlignment="1">
      <alignment horizontal="left"/>
    </xf>
    <xf numFmtId="0" fontId="28" fillId="0" borderId="62" xfId="0" applyFont="1" applyBorder="1" applyAlignment="1">
      <alignment horizontal="left"/>
    </xf>
    <xf numFmtId="0" fontId="28" fillId="0" borderId="38" xfId="0" applyFont="1" applyBorder="1" applyAlignment="1">
      <alignment horizontal="right"/>
    </xf>
    <xf numFmtId="0" fontId="28" fillId="0" borderId="88" xfId="0" applyFont="1" applyBorder="1" applyAlignment="1">
      <alignment horizontal="right"/>
    </xf>
    <xf numFmtId="0" fontId="17" fillId="28" borderId="0" xfId="0" applyFont="1" applyFill="1" applyAlignment="1">
      <alignment horizontal="center"/>
    </xf>
    <xf numFmtId="0" fontId="19" fillId="28" borderId="0" xfId="0" applyFont="1" applyFill="1" applyAlignment="1">
      <alignment horizontal="center"/>
    </xf>
    <xf numFmtId="14" fontId="19" fillId="28" borderId="0" xfId="0" applyNumberFormat="1" applyFont="1" applyFill="1" applyAlignment="1">
      <alignment horizontal="center"/>
    </xf>
    <xf numFmtId="0" fontId="28" fillId="0" borderId="26" xfId="0" applyFont="1" applyFill="1" applyBorder="1" applyAlignment="1">
      <alignment horizontal="left" wrapText="1"/>
    </xf>
    <xf numFmtId="0" fontId="28" fillId="0" borderId="3" xfId="0" applyFont="1" applyFill="1" applyBorder="1" applyAlignment="1">
      <alignment horizontal="left" wrapText="1"/>
    </xf>
    <xf numFmtId="0" fontId="28" fillId="0" borderId="3" xfId="0" applyFont="1" applyFill="1" applyBorder="1" applyAlignment="1">
      <alignment horizontal="left"/>
    </xf>
    <xf numFmtId="0" fontId="28" fillId="0" borderId="25" xfId="0" applyFont="1" applyFill="1" applyBorder="1" applyAlignment="1">
      <alignment horizontal="left"/>
    </xf>
    <xf numFmtId="0" fontId="28" fillId="0" borderId="13" xfId="0" applyFont="1" applyFill="1" applyBorder="1" applyAlignment="1">
      <alignment horizontal="left"/>
    </xf>
    <xf numFmtId="0" fontId="28" fillId="0" borderId="24" xfId="0" applyFont="1" applyFill="1" applyBorder="1" applyAlignment="1">
      <alignment horizontal="left" wrapText="1"/>
    </xf>
    <xf numFmtId="0" fontId="28" fillId="0" borderId="0" xfId="0" applyFont="1" applyFill="1" applyBorder="1" applyAlignment="1">
      <alignment horizontal="left" wrapText="1"/>
    </xf>
    <xf numFmtId="0" fontId="28" fillId="0" borderId="23" xfId="0" applyFont="1" applyFill="1" applyBorder="1" applyAlignment="1">
      <alignment horizontal="left" wrapText="1"/>
    </xf>
    <xf numFmtId="0" fontId="28" fillId="0" borderId="17" xfId="0" applyFont="1" applyFill="1" applyBorder="1" applyAlignment="1">
      <alignment horizontal="left" wrapText="1"/>
    </xf>
    <xf numFmtId="0" fontId="28" fillId="0" borderId="22" xfId="0" applyFont="1" applyFill="1" applyBorder="1" applyAlignment="1">
      <alignment horizontal="left" wrapText="1"/>
    </xf>
    <xf numFmtId="0" fontId="28" fillId="0" borderId="21" xfId="0" applyFont="1" applyFill="1" applyBorder="1" applyAlignment="1">
      <alignment horizontal="left" wrapText="1"/>
    </xf>
    <xf numFmtId="0" fontId="28" fillId="0" borderId="25" xfId="0" applyFont="1" applyFill="1" applyBorder="1" applyAlignment="1">
      <alignment horizontal="left" wrapText="1"/>
    </xf>
    <xf numFmtId="0" fontId="28" fillId="0" borderId="13" xfId="0" applyFont="1" applyFill="1" applyBorder="1" applyAlignment="1">
      <alignment horizontal="left" wrapText="1"/>
    </xf>
    <xf numFmtId="0" fontId="28" fillId="0" borderId="11" xfId="0" applyFont="1" applyFill="1" applyBorder="1" applyAlignment="1">
      <alignment horizontal="left" wrapText="1"/>
    </xf>
    <xf numFmtId="0" fontId="28" fillId="0" borderId="34" xfId="0" applyFont="1" applyFill="1" applyBorder="1" applyAlignment="1">
      <alignment horizontal="left" wrapText="1"/>
    </xf>
    <xf numFmtId="0" fontId="28" fillId="0" borderId="44" xfId="0" applyFont="1" applyFill="1" applyBorder="1" applyAlignment="1">
      <alignment horizontal="center"/>
    </xf>
    <xf numFmtId="0" fontId="28" fillId="0" borderId="31" xfId="0" applyFont="1" applyFill="1" applyBorder="1" applyAlignment="1">
      <alignment horizontal="left" wrapText="1"/>
    </xf>
    <xf numFmtId="0" fontId="28" fillId="0" borderId="36" xfId="0" applyFont="1" applyFill="1" applyBorder="1" applyAlignment="1">
      <alignment horizontal="left" wrapText="1"/>
    </xf>
    <xf numFmtId="0" fontId="17" fillId="0" borderId="26" xfId="0" applyFont="1" applyBorder="1" applyAlignment="1">
      <alignment horizontal="center" vertical="center"/>
    </xf>
    <xf numFmtId="0" fontId="17" fillId="0" borderId="3" xfId="0" applyFont="1" applyBorder="1" applyAlignment="1">
      <alignment horizontal="center" vertical="center"/>
    </xf>
    <xf numFmtId="0" fontId="17" fillId="0" borderId="25" xfId="0" applyFont="1" applyBorder="1" applyAlignment="1">
      <alignment horizontal="center" vertical="center"/>
    </xf>
    <xf numFmtId="0" fontId="17" fillId="0" borderId="13" xfId="0" applyFont="1" applyBorder="1" applyAlignment="1">
      <alignment horizontal="center" vertical="center"/>
    </xf>
    <xf numFmtId="0" fontId="28" fillId="0" borderId="30" xfId="0" applyFont="1" applyFill="1" applyBorder="1" applyAlignment="1">
      <alignment horizontal="center"/>
    </xf>
    <xf numFmtId="0" fontId="8" fillId="0" borderId="3" xfId="0" applyFont="1" applyBorder="1" applyAlignment="1">
      <alignment horizontal="left" vertical="center" wrapText="1"/>
    </xf>
    <xf numFmtId="38" fontId="28" fillId="0" borderId="22" xfId="2" applyFont="1" applyFill="1" applyBorder="1" applyAlignment="1">
      <alignment horizontal="left" wrapText="1"/>
    </xf>
    <xf numFmtId="38" fontId="28" fillId="0" borderId="21" xfId="2" applyFont="1" applyFill="1" applyBorder="1" applyAlignment="1">
      <alignment horizontal="left" wrapText="1"/>
    </xf>
    <xf numFmtId="38" fontId="28" fillId="0" borderId="23" xfId="2" applyFont="1" applyFill="1" applyBorder="1" applyAlignment="1">
      <alignment horizontal="left" wrapText="1"/>
    </xf>
    <xf numFmtId="38" fontId="28"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0"/>
                  <c:y val="-0.3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57-4852-A3B3-3D9BEE1F3306}"/>
                </c:ext>
              </c:extLst>
            </c:dLbl>
            <c:dLbl>
              <c:idx val="1"/>
              <c:layout>
                <c:manualLayout>
                  <c:x val="1.2999999999999999E-2"/>
                  <c:y val="-0.32700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57-4852-A3B3-3D9BEE1F3306}"/>
                </c:ext>
              </c:extLst>
            </c:dLbl>
            <c:dLbl>
              <c:idx val="2"/>
              <c:layout>
                <c:manualLayout>
                  <c:x val="0"/>
                  <c:y val="-0.336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B57-4852-A3B3-3D9BEE1F3306}"/>
                </c:ext>
              </c:extLst>
            </c:dLbl>
            <c:dLbl>
              <c:idx val="3"/>
              <c:layout>
                <c:manualLayout>
                  <c:x val="1.2999999999999999E-2"/>
                  <c:y val="-0.3577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57-4852-A3B3-3D9BEE1F3306}"/>
                </c:ext>
              </c:extLst>
            </c:dLbl>
            <c:dLbl>
              <c:idx val="4"/>
              <c:layout>
                <c:manualLayout>
                  <c:x val="1.15E-2"/>
                  <c:y val="-0.35949999999999999"/>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B57-4852-A3B3-3D9BEE1F3306}"/>
                </c:ext>
              </c:extLst>
            </c:dLbl>
            <c:dLbl>
              <c:idx val="5"/>
              <c:layout>
                <c:manualLayout>
                  <c:x val="1.9249971752080493E-2"/>
                  <c:y val="-0.38639639942009574"/>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57-4852-A3B3-3D9BEE1F3306}"/>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45413</c:v>
                </c:pt>
                <c:pt idx="1">
                  <c:v>45047</c:v>
                </c:pt>
                <c:pt idx="2">
                  <c:v>44682</c:v>
                </c:pt>
                <c:pt idx="3">
                  <c:v>44317</c:v>
                </c:pt>
                <c:pt idx="4">
                  <c:v>43952</c:v>
                </c:pt>
                <c:pt idx="5">
                  <c:v>45778</c:v>
                </c:pt>
              </c:numCache>
            </c:numRef>
          </c:cat>
          <c:val>
            <c:numRef>
              <c:f>('3.Summary'!$M$5:$Q$5,'3.Summary'!$H$5)</c:f>
              <c:numCache>
                <c:formatCode>#,##0_);[Red]\(#,##0\)</c:formatCode>
                <c:ptCount val="6"/>
                <c:pt idx="0">
                  <c:v>244542</c:v>
                </c:pt>
                <c:pt idx="1">
                  <c:v>226914</c:v>
                </c:pt>
                <c:pt idx="2">
                  <c:v>214691</c:v>
                </c:pt>
                <c:pt idx="3">
                  <c:v>208523</c:v>
                </c:pt>
                <c:pt idx="4">
                  <c:v>211357</c:v>
                </c:pt>
                <c:pt idx="5">
                  <c:v>263510</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979694862"/>
        <c:axId val="577505492"/>
        <c:axId val="0"/>
      </c:bar3DChart>
      <c:dateAx>
        <c:axId val="1979694862"/>
        <c:scaling>
          <c:orientation val="minMax"/>
          <c:max val="45778"/>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577505492"/>
        <c:crosses val="autoZero"/>
        <c:auto val="1"/>
        <c:lblOffset val="100"/>
        <c:baseTimeUnit val="years"/>
      </c:dateAx>
      <c:valAx>
        <c:axId val="577505492"/>
        <c:scaling>
          <c:orientation val="minMax"/>
          <c:max val="30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979694862"/>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3.7499999999999999E-3"/>
                  <c:y val="-0.334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1AB-4BD2-8985-431492194207}"/>
                </c:ext>
              </c:extLst>
            </c:dLbl>
            <c:dLbl>
              <c:idx val="1"/>
              <c:layout>
                <c:manualLayout>
                  <c:x val="2.2499999999999998E-3"/>
                  <c:y val="-0.34399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1AB-4BD2-8985-431492194207}"/>
                </c:ext>
              </c:extLst>
            </c:dLbl>
            <c:dLbl>
              <c:idx val="2"/>
              <c:layout>
                <c:manualLayout>
                  <c:x val="6.4999999999999997E-3"/>
                  <c:y val="-0.366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1AB-4BD2-8985-431492194207}"/>
                </c:ext>
              </c:extLst>
            </c:dLbl>
            <c:dLbl>
              <c:idx val="3"/>
              <c:layout>
                <c:manualLayout>
                  <c:x val="8.0000000000000002E-3"/>
                  <c:y val="-0.3722500000000000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1AB-4BD2-8985-431492194207}"/>
                </c:ext>
              </c:extLst>
            </c:dLbl>
            <c:dLbl>
              <c:idx val="4"/>
              <c:layout>
                <c:manualLayout>
                  <c:x val="1.575E-2"/>
                  <c:y val="-0.38350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1AB-4BD2-8985-431492194207}"/>
                </c:ext>
              </c:extLst>
            </c:dLbl>
            <c:dLbl>
              <c:idx val="5"/>
              <c:layout>
                <c:manualLayout>
                  <c:x val="1.8249944878243642E-2"/>
                  <c:y val="-0.4170009082364978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1AB-4BD2-8985-431492194207}"/>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45413</c:v>
                </c:pt>
                <c:pt idx="1">
                  <c:v>45047</c:v>
                </c:pt>
                <c:pt idx="2">
                  <c:v>44682</c:v>
                </c:pt>
                <c:pt idx="3">
                  <c:v>44317</c:v>
                </c:pt>
                <c:pt idx="4">
                  <c:v>43952</c:v>
                </c:pt>
                <c:pt idx="5">
                  <c:v>45778</c:v>
                </c:pt>
              </c:numCache>
            </c:numRef>
          </c:cat>
          <c:val>
            <c:numRef>
              <c:f>('3.Summary'!$M$12:$Q$12,'3.Summary'!$H$12)</c:f>
              <c:numCache>
                <c:formatCode>#,##0_);[Red]\(#,##0\)</c:formatCode>
                <c:ptCount val="6"/>
                <c:pt idx="0">
                  <c:v>55603</c:v>
                </c:pt>
                <c:pt idx="1">
                  <c:v>52009</c:v>
                </c:pt>
                <c:pt idx="2">
                  <c:v>51182</c:v>
                </c:pt>
                <c:pt idx="3">
                  <c:v>49175</c:v>
                </c:pt>
                <c:pt idx="4">
                  <c:v>47686</c:v>
                </c:pt>
                <c:pt idx="5">
                  <c:v>60725</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168170662"/>
        <c:axId val="624821752"/>
        <c:axId val="0"/>
      </c:bar3DChart>
      <c:dateAx>
        <c:axId val="168170662"/>
        <c:scaling>
          <c:orientation val="minMax"/>
          <c:max val="45778"/>
          <c:min val="43952"/>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624821752"/>
        <c:crosses val="autoZero"/>
        <c:auto val="1"/>
        <c:lblOffset val="100"/>
        <c:baseTimeUnit val="years"/>
        <c:majorUnit val="1"/>
        <c:majorTimeUnit val="years"/>
        <c:minorUnit val="1"/>
        <c:minorTimeUnit val="years"/>
      </c:dateAx>
      <c:valAx>
        <c:axId val="624821752"/>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68170662"/>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65F22521-12A4-467A-8E36-9C08D209F885}"/>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E21B2414-D9E9-4AB5-A80E-88D69AAC8434}"/>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4B454F6-51AE-45B0-8B02-5A9B428DE567}"/>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548C54E3-408C-4D20-AAF2-5016DF03DCA8}"/>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CE6CD482-ADCC-467D-A010-583BCB7E909E}"/>
            </a:ext>
          </a:extLst>
        </xdr:cNvPr>
        <xdr:cNvSpPr/>
      </xdr:nvSpPr>
      <xdr:spPr bwMode="auto">
        <a:xfrm>
          <a:off x="21650325" y="1314450"/>
          <a:ext cx="0" cy="1323975"/>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C5595BB1-635E-4838-A5B6-7798A72911CC}"/>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AE5D10F9-DC75-4C7A-A5EC-0F05B77C71BF}"/>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4</xdr:row>
      <xdr:rowOff>55563</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DA14E593-0CDC-4001-B4AB-19C18C9649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5BCDA7C2-596E-490F-B54B-979062F13FB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C5B45F17-879D-4FBA-A041-2D10066A6F07}"/>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4A2293C8-E87C-4840-AA36-ED8DAEF08CFA}"/>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6EA80B23-5C6A-4AB3-8001-7150FB77B27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33D63EB4-C173-4523-AACD-F9636677C1EE}"/>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2FF98682-560E-4E5C-ACD9-238706DCC541}"/>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92F046E4-DFA3-47C8-A055-1197A17C0C5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532AD0D4-2E4D-46D5-A6E8-749CDCD2349E}"/>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2492CFA0-6BF1-4FED-8955-218E788FD4A9}"/>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ACD20BC0-3665-4B34-8706-D586018D66A1}"/>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C6E2B14F-43F8-43FB-B941-82FDFAABF253}"/>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1</xdr:col>
      <xdr:colOff>114300</xdr:colOff>
      <xdr:row>2</xdr:row>
      <xdr:rowOff>152400</xdr:rowOff>
    </xdr:from>
    <xdr:to>
      <xdr:col>7</xdr:col>
      <xdr:colOff>1047750</xdr:colOff>
      <xdr:row>21</xdr:row>
      <xdr:rowOff>171549</xdr:rowOff>
    </xdr:to>
    <xdr:grpSp>
      <xdr:nvGrpSpPr>
        <xdr:cNvPr id="13" name="グループ化 2">
          <a:extLst>
            <a:ext uri="{FF2B5EF4-FFF2-40B4-BE49-F238E27FC236}">
              <a16:creationId xmlns:a16="http://schemas.microsoft.com/office/drawing/2014/main" id="{4BC3BD2D-345B-42EC-AD92-93D9B0EF01BC}"/>
            </a:ext>
          </a:extLst>
        </xdr:cNvPr>
        <xdr:cNvGrpSpPr>
          <a:grpSpLocks/>
        </xdr:cNvGrpSpPr>
      </xdr:nvGrpSpPr>
      <xdr:grpSpPr>
        <a:xfrm>
          <a:off x="404586" y="696686"/>
          <a:ext cx="8435521" cy="4727220"/>
          <a:chOff x="450905" y="438343"/>
          <a:chExt cx="7636469" cy="4087305"/>
        </a:xfrm>
      </xdr:grpSpPr>
      <xdr:grpSp>
        <xdr:nvGrpSpPr>
          <xdr:cNvPr id="14" name="グループ化 27">
            <a:extLst>
              <a:ext uri="{FF2B5EF4-FFF2-40B4-BE49-F238E27FC236}">
                <a16:creationId xmlns:a16="http://schemas.microsoft.com/office/drawing/2014/main" id="{35EBA15E-01BB-4939-9920-EC3D42C6B854}"/>
              </a:ext>
            </a:extLst>
          </xdr:cNvPr>
          <xdr:cNvGrpSpPr>
            <a:grpSpLocks/>
          </xdr:cNvGrpSpPr>
        </xdr:nvGrpSpPr>
        <xdr:grpSpPr>
          <a:xfrm>
            <a:off x="450905" y="438343"/>
            <a:ext cx="7636469" cy="4087305"/>
            <a:chOff x="401745" y="438343"/>
            <a:chExt cx="7636469" cy="4087305"/>
          </a:xfrm>
        </xdr:grpSpPr>
        <xdr:sp macro="" textlink="" fLocksText="0">
          <xdr:nvSpPr>
            <xdr:cNvPr id="17" name="正方形/長方形 4">
              <a:extLst>
                <a:ext uri="{FF2B5EF4-FFF2-40B4-BE49-F238E27FC236}">
                  <a16:creationId xmlns:a16="http://schemas.microsoft.com/office/drawing/2014/main" id="{524206B5-C712-4D7E-BD15-3F549809C5F1}"/>
                </a:ext>
              </a:extLst>
            </xdr:cNvPr>
            <xdr:cNvSpPr/>
          </xdr:nvSpPr>
          <xdr:spPr bwMode="auto">
            <a:xfrm>
              <a:off x="1552527" y="2188434"/>
              <a:ext cx="768972" cy="1804528"/>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D7DC34-A2E7-40BF-8332-691B807DD3CE}"/>
                </a:ext>
              </a:extLst>
            </xdr:cNvPr>
            <xdr:cNvSpPr/>
          </xdr:nvSpPr>
          <xdr:spPr bwMode="auto">
            <a:xfrm>
              <a:off x="6438204" y="1563010"/>
              <a:ext cx="796641" cy="2418970"/>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98B4170A-AABC-49C5-A8A7-A86E18BD7707}"/>
                </a:ext>
              </a:extLst>
            </xdr:cNvPr>
            <xdr:cNvSpPr txBox="1"/>
          </xdr:nvSpPr>
          <xdr:spPr>
            <a:xfrm>
              <a:off x="1114850" y="4008562"/>
              <a:ext cx="1628855" cy="50982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FY24Q4
12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FE3A94C8-B39F-4636-A30E-371B69DFC148}"/>
                </a:ext>
              </a:extLst>
            </xdr:cNvPr>
            <xdr:cNvSpPr txBox="1"/>
          </xdr:nvSpPr>
          <xdr:spPr>
            <a:xfrm>
              <a:off x="5960043" y="4015819"/>
              <a:ext cx="1628855" cy="50982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FY25Q4</a:t>
              </a:r>
            </a:p>
            <a:p>
              <a:pPr>
                <a:lnSpc>
                  <a:spcPct val="70000"/>
                </a:lnSpc>
                <a:spcBef>
                  <a:spcPct val="0"/>
                </a:spcBef>
              </a:pPr>
              <a:r>
                <a:rPr lang="en-US" altLang="ja-JP" b="1">
                  <a:latin typeface="Meiryo UI" pitchFamily="50" charset="-128"/>
                  <a:ea typeface="Meiryo UI" pitchFamily="50" charset="-128"/>
                  <a:cs typeface="Meiryo UI" pitchFamily="50" charset="-128"/>
                </a:rPr>
                <a:t>12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5C282766-11B0-4781-9EF4-FDCF2DD9D3B1}"/>
                </a:ext>
              </a:extLst>
            </xdr:cNvPr>
            <xdr:cNvSpPr txBox="1"/>
          </xdr:nvSpPr>
          <xdr:spPr>
            <a:xfrm>
              <a:off x="1306814" y="1742785"/>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244,542</a:t>
              </a:r>
            </a:p>
          </xdr:txBody>
        </xdr:sp>
        <xdr:sp macro="" textlink="" fLocksText="0">
          <xdr:nvSpPr>
            <xdr:cNvPr id="23" name="正方形/長方形 10">
              <a:extLst>
                <a:ext uri="{FF2B5EF4-FFF2-40B4-BE49-F238E27FC236}">
                  <a16:creationId xmlns:a16="http://schemas.microsoft.com/office/drawing/2014/main" id="{987840E1-518D-4F2C-ADE0-2E90665A94C4}"/>
                </a:ext>
              </a:extLst>
            </xdr:cNvPr>
            <xdr:cNvSpPr/>
          </xdr:nvSpPr>
          <xdr:spPr bwMode="auto">
            <a:xfrm>
              <a:off x="2712386" y="1776970"/>
              <a:ext cx="930018" cy="400491"/>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775B8A4D-51DC-4935-B019-906F29A04C06}"/>
                </a:ext>
              </a:extLst>
            </xdr:cNvPr>
            <xdr:cNvSpPr/>
          </xdr:nvSpPr>
          <xdr:spPr bwMode="auto">
            <a:xfrm>
              <a:off x="3969532" y="1705650"/>
              <a:ext cx="927358" cy="713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2422AD21-BB40-443A-8457-7B45BE4ED062}"/>
                </a:ext>
              </a:extLst>
            </xdr:cNvPr>
            <xdr:cNvSpPr txBox="1"/>
          </xdr:nvSpPr>
          <xdr:spPr>
            <a:xfrm>
              <a:off x="5037938" y="1155913"/>
              <a:ext cx="1149244" cy="43304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+2,318</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(+10.3%)</a:t>
              </a:r>
            </a:p>
          </xdr:txBody>
        </xdr:sp>
        <xdr:sp macro="" textlink="">
          <xdr:nvSpPr>
            <xdr:cNvPr id="26" name="テキスト ボックス 17">
              <a:extLst>
                <a:ext uri="{FF2B5EF4-FFF2-40B4-BE49-F238E27FC236}">
                  <a16:creationId xmlns:a16="http://schemas.microsoft.com/office/drawing/2014/main" id="{83C31157-CCC4-47F4-B783-D01B95B56592}"/>
                </a:ext>
              </a:extLst>
            </xdr:cNvPr>
            <xdr:cNvSpPr txBox="1"/>
          </xdr:nvSpPr>
          <xdr:spPr>
            <a:xfrm>
              <a:off x="2585555" y="1361188"/>
              <a:ext cx="1175431" cy="43304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+17,956</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(+8</a:t>
              </a:r>
              <a:r>
                <a:rPr lang="en-US" altLang="ja-JP" sz="1400">
                  <a:latin typeface="Meiryo UI" pitchFamily="50" charset="-128"/>
                  <a:ea typeface="Meiryo UI" pitchFamily="50" charset="-128"/>
                  <a:cs typeface="Meiryo UI" pitchFamily="50" charset="-128"/>
                </a:rPr>
                <a:t>.8</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18E4834B-48A0-46DB-AE57-FD09127C4C12}"/>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C63A4FD1-8FAB-4E92-AC17-AEE51CB488BA}"/>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14DD50EC-10E3-4305-8470-B24149ED5D4C}"/>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+18,968</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(+7.8%)</a:t>
              </a:r>
            </a:p>
          </xdr:txBody>
        </xdr:sp>
        <xdr:sp macro="" textlink="">
          <xdr:nvSpPr>
            <xdr:cNvPr id="30" name="テキスト ボックス 25">
              <a:extLst>
                <a:ext uri="{FF2B5EF4-FFF2-40B4-BE49-F238E27FC236}">
                  <a16:creationId xmlns:a16="http://schemas.microsoft.com/office/drawing/2014/main" id="{37A0D220-CB66-442C-BD46-AD478CE6A0D6}"/>
                </a:ext>
              </a:extLst>
            </xdr:cNvPr>
            <xdr:cNvSpPr txBox="1"/>
          </xdr:nvSpPr>
          <xdr:spPr>
            <a:xfrm>
              <a:off x="401745" y="532624"/>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3FC438A0-D2D3-4A50-9168-1296EEADC9A8}"/>
                </a:ext>
              </a:extLst>
            </xdr:cNvPr>
            <xdr:cNvSpPr txBox="1"/>
          </xdr:nvSpPr>
          <xdr:spPr>
            <a:xfrm>
              <a:off x="3826719" y="1293045"/>
              <a:ext cx="1149244" cy="43304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-1,306</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(-7</a:t>
              </a:r>
              <a:r>
                <a:rPr lang="en-US" altLang="ja-JP" sz="1400">
                  <a:latin typeface="Meiryo UI" pitchFamily="50" charset="-128"/>
                  <a:ea typeface="Meiryo UI" pitchFamily="50" charset="-128"/>
                  <a:cs typeface="Meiryo UI" pitchFamily="50" charset="-128"/>
                </a:rPr>
                <a:t>.7</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9FFF6BD4-1D92-49AA-A401-DB3A68DFC259}"/>
                </a:ext>
              </a:extLst>
            </xdr:cNvPr>
            <xdr:cNvSpPr txBox="1">
              <a:spLocks noChangeArrowheads="1"/>
            </xdr:cNvSpPr>
          </xdr:nvSpPr>
          <xdr:spPr bwMode="auto">
            <a:xfrm>
              <a:off x="2545288" y="2182275"/>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CC2C412D-A449-42E6-BD09-57791D0A4443}"/>
                </a:ext>
              </a:extLst>
            </xdr:cNvPr>
            <xdr:cNvSpPr txBox="1">
              <a:spLocks noChangeArrowheads="1"/>
            </xdr:cNvSpPr>
          </xdr:nvSpPr>
          <xdr:spPr bwMode="auto">
            <a:xfrm>
              <a:off x="5246701" y="1704837"/>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73902C4F-5A76-4ACC-9CEF-F8E5FDDAC5E4}"/>
                </a:ext>
              </a:extLst>
            </xdr:cNvPr>
            <xdr:cNvSpPr txBox="1">
              <a:spLocks noChangeArrowheads="1"/>
            </xdr:cNvSpPr>
          </xdr:nvSpPr>
          <xdr:spPr bwMode="auto">
            <a:xfrm>
              <a:off x="4000290" y="1783486"/>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DEF1E4F4-D90A-4552-9AFD-29150694EE46}"/>
                </a:ext>
              </a:extLst>
            </xdr:cNvPr>
            <xdr:cNvSpPr/>
          </xdr:nvSpPr>
          <xdr:spPr bwMode="auto">
            <a:xfrm>
              <a:off x="5163404" y="1563011"/>
              <a:ext cx="930018" cy="13715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4D731765-F0C1-4147-AB6C-083ACB7A9049}"/>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9F1FA3E7-FF9D-45C3-B555-A0D18C88D153}"/>
              </a:ext>
            </a:extLst>
          </xdr:cNvPr>
          <xdr:cNvSpPr txBox="1"/>
        </xdr:nvSpPr>
        <xdr:spPr>
          <a:xfrm>
            <a:off x="6283456" y="1125037"/>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263,510</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75BDF402-AA3C-43C7-ACCA-EEE1DB6C997D}"/>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4E6CAC14-26E8-4FA2-97CB-2D65E18C4A22}"/>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46E9502A-C448-44FC-BAC4-10C18432806C}"/>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854B1AE9-FD2F-47FD-AFDE-3055A95A2A31}"/>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92CFAEA0-5E7D-45D8-8DB1-60843CB7C759}"/>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41956C8C-0A43-442D-8D49-9A8F1C342B85}"/>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2EB4B658-5931-4067-B409-DD315E2314B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2613463-FAB7-4594-85A4-65245EDC0CE9}"/>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9F68B18E-8BAC-4081-8691-0C949FD9B8B7}"/>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8D53BC9E-EE3E-45FA-A9E2-B0656A3F2321}"/>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0CE8208A-5A03-4000-B5B8-A26395ABD551}"/>
            </a:ext>
          </a:extLst>
        </xdr:cNvPr>
        <xdr:cNvGrpSpPr>
          <a:grpSpLocks/>
        </xdr:cNvGrpSpPr>
      </xdr:nvGrpSpPr>
      <xdr:grpSpPr>
        <a:xfrm>
          <a:off x="277812" y="487045"/>
          <a:ext cx="8384021" cy="4595095"/>
          <a:chOff x="190005" y="202199"/>
          <a:chExt cx="8752114" cy="4563520"/>
        </a:xfrm>
      </xdr:grpSpPr>
      <xdr:sp macro="" textlink="" fLocksText="0">
        <xdr:nvSpPr>
          <xdr:cNvPr id="16" name="正方形/長方形 4">
            <a:extLst>
              <a:ext uri="{FF2B5EF4-FFF2-40B4-BE49-F238E27FC236}">
                <a16:creationId xmlns:a16="http://schemas.microsoft.com/office/drawing/2014/main" id="{2BB4E035-0EF8-4D89-BEA5-46D9739AED81}"/>
              </a:ext>
            </a:extLst>
          </xdr:cNvPr>
          <xdr:cNvSpPr/>
        </xdr:nvSpPr>
        <xdr:spPr bwMode="auto">
          <a:xfrm>
            <a:off x="1344747" y="2594616"/>
            <a:ext cx="1089695" cy="146490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130,996</a:t>
            </a:r>
          </a:p>
        </xdr:txBody>
      </xdr:sp>
      <xdr:sp macro="" textlink="" fLocksText="0">
        <xdr:nvSpPr>
          <xdr:cNvPr id="18" name="正方形/長方形 8">
            <a:extLst>
              <a:ext uri="{FF2B5EF4-FFF2-40B4-BE49-F238E27FC236}">
                <a16:creationId xmlns:a16="http://schemas.microsoft.com/office/drawing/2014/main" id="{0335908E-4A1F-4D13-9387-E29A6701DDCC}"/>
              </a:ext>
            </a:extLst>
          </xdr:cNvPr>
          <xdr:cNvSpPr/>
        </xdr:nvSpPr>
        <xdr:spPr bwMode="auto">
          <a:xfrm>
            <a:off x="1335923" y="953748"/>
            <a:ext cx="1096473" cy="97693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b="0">
                <a:latin typeface="Meiryo UI" pitchFamily="50" charset="-128"/>
                <a:ea typeface="Meiryo UI" pitchFamily="50" charset="-128"/>
                <a:cs typeface="Meiryo UI" pitchFamily="50" charset="-128"/>
              </a:rPr>
              <a:t>Profit</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79,820</a:t>
            </a:r>
          </a:p>
        </xdr:txBody>
      </xdr:sp>
      <xdr:sp macro="" textlink="" fLocksText="0">
        <xdr:nvSpPr>
          <xdr:cNvPr id="19" name="正方形/長方形 9">
            <a:extLst>
              <a:ext uri="{FF2B5EF4-FFF2-40B4-BE49-F238E27FC236}">
                <a16:creationId xmlns:a16="http://schemas.microsoft.com/office/drawing/2014/main" id="{2483098B-DF1F-40B8-8137-724CD61E18D3}"/>
              </a:ext>
            </a:extLst>
          </xdr:cNvPr>
          <xdr:cNvSpPr/>
        </xdr:nvSpPr>
        <xdr:spPr bwMode="auto">
          <a:xfrm>
            <a:off x="6679077" y="2392841"/>
            <a:ext cx="1139329" cy="165444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142,123</a:t>
            </a:r>
          </a:p>
        </xdr:txBody>
      </xdr:sp>
      <xdr:sp macro="" textlink="" fLocksText="0">
        <xdr:nvSpPr>
          <xdr:cNvPr id="21" name="正方形/長方形 11">
            <a:extLst>
              <a:ext uri="{FF2B5EF4-FFF2-40B4-BE49-F238E27FC236}">
                <a16:creationId xmlns:a16="http://schemas.microsoft.com/office/drawing/2014/main" id="{5C4AE395-9D10-4E56-A25A-5AADE8B485CA}"/>
              </a:ext>
            </a:extLst>
          </xdr:cNvPr>
          <xdr:cNvSpPr/>
        </xdr:nvSpPr>
        <xdr:spPr bwMode="auto">
          <a:xfrm>
            <a:off x="6683992" y="617297"/>
            <a:ext cx="1139329" cy="1086693"/>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Profit</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86,832</a:t>
            </a:r>
          </a:p>
        </xdr:txBody>
      </xdr:sp>
      <xdr:cxnSp macro="">
        <xdr:nvCxnSpPr>
          <xdr:cNvPr id="24" name="直線コネクタ 14">
            <a:extLst>
              <a:ext uri="{FF2B5EF4-FFF2-40B4-BE49-F238E27FC236}">
                <a16:creationId xmlns:a16="http://schemas.microsoft.com/office/drawing/2014/main" id="{7548A2DC-3805-4843-99B2-4C44275C97DE}"/>
              </a:ext>
            </a:extLst>
          </xdr:cNvPr>
          <xdr:cNvCxnSpPr/>
        </xdr:nvCxnSpPr>
        <xdr:spPr bwMode="auto">
          <a:xfrm flipV="1">
            <a:off x="2429434" y="2406482"/>
            <a:ext cx="4269816" cy="193625"/>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AA70C7FA-5569-486B-82C2-C32A585EAD1E}"/>
              </a:ext>
            </a:extLst>
          </xdr:cNvPr>
          <xdr:cNvCxnSpPr/>
        </xdr:nvCxnSpPr>
        <xdr:spPr bwMode="auto">
          <a:xfrm flipV="1">
            <a:off x="2437137" y="1710810"/>
            <a:ext cx="4240772" cy="218990"/>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9CB994F-B487-4894-8915-ED4961CF8551}"/>
              </a:ext>
            </a:extLst>
          </xdr:cNvPr>
          <xdr:cNvSpPr txBox="1"/>
        </xdr:nvSpPr>
        <xdr:spPr>
          <a:xfrm>
            <a:off x="2827402" y="1718698"/>
            <a:ext cx="3581263" cy="925036"/>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endParaRPr lang="en-US" altLang="ja-JP" sz="1400" b="0">
              <a:latin typeface="Meiryo UI" pitchFamily="50" charset="-128"/>
              <a:ea typeface="Meiryo UI" pitchFamily="50" charset="-128"/>
              <a:cs typeface="Meiryo UI" pitchFamily="50" charset="-128"/>
            </a:endParaRPr>
          </a:p>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a:t>
            </a:r>
            <a:r>
              <a:rPr lang="ja-JP" altLang="en-US" sz="1400" b="0" baseline="0">
                <a:latin typeface="Meiryo UI" pitchFamily="50" charset="-128"/>
                <a:ea typeface="Meiryo UI" pitchFamily="50" charset="-128"/>
                <a:cs typeface="Meiryo UI" pitchFamily="50" charset="-128"/>
              </a:rPr>
              <a:t> </a:t>
            </a:r>
            <a:r>
              <a:rPr lang="en-US" altLang="ja-JP" sz="1400" b="0" baseline="0">
                <a:latin typeface="Meiryo UI" pitchFamily="50" charset="-128"/>
                <a:ea typeface="Meiryo UI" pitchFamily="50" charset="-128"/>
                <a:cs typeface="Meiryo UI" pitchFamily="50" charset="-128"/>
              </a:rPr>
              <a:t>+830</a:t>
            </a:r>
            <a:r>
              <a:rPr lang="en-US" altLang="ja-JP" sz="1400" b="0">
                <a:latin typeface="Meiryo UI" pitchFamily="50" charset="-128"/>
                <a:ea typeface="Meiryo UI" pitchFamily="50" charset="-128"/>
                <a:cs typeface="Meiryo UI" pitchFamily="50" charset="-128"/>
              </a:rPr>
              <a:t> (+2.5%)</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+298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+317</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+131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p>
        </xdr:txBody>
      </xdr:sp>
      <xdr:cxnSp macro="">
        <xdr:nvCxnSpPr>
          <xdr:cNvPr id="27" name="直線コネクタ 17">
            <a:extLst>
              <a:ext uri="{FF2B5EF4-FFF2-40B4-BE49-F238E27FC236}">
                <a16:creationId xmlns:a16="http://schemas.microsoft.com/office/drawing/2014/main" id="{05AD869E-E93B-42D5-B181-7D25BE75ED35}"/>
              </a:ext>
            </a:extLst>
          </xdr:cNvPr>
          <xdr:cNvCxnSpPr/>
        </xdr:nvCxnSpPr>
        <xdr:spPr bwMode="auto">
          <a:xfrm flipV="1">
            <a:off x="2427644" y="622228"/>
            <a:ext cx="4279673" cy="33752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AFB125EA-87AC-4EDD-9262-5E11F2D384EF}"/>
              </a:ext>
            </a:extLst>
          </xdr:cNvPr>
          <xdr:cNvSpPr txBox="1"/>
        </xdr:nvSpPr>
        <xdr:spPr>
          <a:xfrm>
            <a:off x="3075934" y="1069426"/>
            <a:ext cx="3092999"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Profit</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+7,012 </a:t>
            </a:r>
            <a:r>
              <a:rPr lang="en-US" altLang="ja-JP" sz="1400" b="0">
                <a:latin typeface="Meiryo UI" pitchFamily="50" charset="-128"/>
                <a:ea typeface="Meiryo UI" pitchFamily="50" charset="-128"/>
                <a:cs typeface="Meiryo UI" pitchFamily="50" charset="-128"/>
              </a:rPr>
              <a:t>(+8.8%)</a:t>
            </a:r>
          </a:p>
        </xdr:txBody>
      </xdr:sp>
      <xdr:sp macro="" textlink="">
        <xdr:nvSpPr>
          <xdr:cNvPr id="29" name="テキスト ボックス 19">
            <a:extLst>
              <a:ext uri="{FF2B5EF4-FFF2-40B4-BE49-F238E27FC236}">
                <a16:creationId xmlns:a16="http://schemas.microsoft.com/office/drawing/2014/main" id="{7217C39C-7850-4CB5-82AB-43D8A9FF0B4E}"/>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6969172C-5938-4841-B28D-1D6ACDBBBB20}"/>
              </a:ext>
            </a:extLst>
          </xdr:cNvPr>
          <xdr:cNvSpPr txBox="1"/>
        </xdr:nvSpPr>
        <xdr:spPr>
          <a:xfrm>
            <a:off x="7021752" y="4087914"/>
            <a:ext cx="1436997"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A6D82F22-01D4-466D-9DED-E63B2E3451D3}"/>
              </a:ext>
            </a:extLst>
          </xdr:cNvPr>
          <xdr:cNvSpPr txBox="1"/>
        </xdr:nvSpPr>
        <xdr:spPr>
          <a:xfrm>
            <a:off x="2662028" y="2792854"/>
            <a:ext cx="3911498" cy="113424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+11</a:t>
            </a:r>
            <a:r>
              <a:rPr lang="en-US" altLang="ja-JP" sz="1400">
                <a:solidFill>
                  <a:schemeClr val="bg1"/>
                </a:solidFill>
                <a:latin typeface="Meiryo UI" pitchFamily="50" charset="-128"/>
                <a:ea typeface="Meiryo UI" pitchFamily="50" charset="-128"/>
                <a:cs typeface="Meiryo UI" pitchFamily="50" charset="-128"/>
              </a:rPr>
              <a:t>,126 </a:t>
            </a:r>
            <a:r>
              <a:rPr lang="en-US" altLang="ja-JP" sz="1400" b="0">
                <a:solidFill>
                  <a:schemeClr val="bg1"/>
                </a:solidFill>
                <a:latin typeface="Meiryo UI" pitchFamily="50" charset="-128"/>
                <a:ea typeface="Meiryo UI" pitchFamily="50" charset="-128"/>
                <a:cs typeface="Meiryo UI" pitchFamily="50" charset="-128"/>
              </a:rPr>
              <a:t>(+8.5%)</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+10,037</a:t>
            </a:r>
            <a:r>
              <a:rPr lang="en-US" altLang="ja-JP" sz="1100">
                <a:solidFill>
                  <a:schemeClr val="bg1"/>
                </a:solidFill>
                <a:latin typeface="Meiryo UI" pitchFamily="50" charset="-128"/>
                <a:ea typeface="Meiryo UI" pitchFamily="50" charset="-128"/>
                <a:cs typeface="Meiryo UI" pitchFamily="50" charset="-128"/>
              </a:rPr>
              <a:t>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+979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-1,057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+852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a:t>
            </a:r>
          </a:p>
        </xdr:txBody>
      </xdr:sp>
      <xdr:sp macro="" textlink="">
        <xdr:nvSpPr>
          <xdr:cNvPr id="32" name="テキスト ボックス 28">
            <a:extLst>
              <a:ext uri="{FF2B5EF4-FFF2-40B4-BE49-F238E27FC236}">
                <a16:creationId xmlns:a16="http://schemas.microsoft.com/office/drawing/2014/main" id="{391CC474-758D-4662-8A58-AB7CC1A81AAF}"/>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fLocksText="0">
        <xdr:nvSpPr>
          <xdr:cNvPr id="17" name="正方形/長方形 7">
            <a:extLst>
              <a:ext uri="{FF2B5EF4-FFF2-40B4-BE49-F238E27FC236}">
                <a16:creationId xmlns:a16="http://schemas.microsoft.com/office/drawing/2014/main" id="{5A4D0648-092C-474D-BD0F-0ADA2EB49931}"/>
              </a:ext>
            </a:extLst>
          </xdr:cNvPr>
          <xdr:cNvSpPr/>
        </xdr:nvSpPr>
        <xdr:spPr bwMode="auto">
          <a:xfrm>
            <a:off x="1346416" y="1930595"/>
            <a:ext cx="1084552" cy="658986"/>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33,725</a:t>
            </a:r>
          </a:p>
        </xdr:txBody>
      </xdr:sp>
      <xdr:sp macro="" textlink="" fLocksText="0">
        <xdr:nvSpPr>
          <xdr:cNvPr id="22" name="正方形/長方形 12">
            <a:extLst>
              <a:ext uri="{FF2B5EF4-FFF2-40B4-BE49-F238E27FC236}">
                <a16:creationId xmlns:a16="http://schemas.microsoft.com/office/drawing/2014/main" id="{DF23B5F1-FBB6-444F-8686-EC5B9A35F9CA}"/>
              </a:ext>
            </a:extLst>
          </xdr:cNvPr>
          <xdr:cNvSpPr/>
        </xdr:nvSpPr>
        <xdr:spPr bwMode="auto">
          <a:xfrm>
            <a:off x="411675" y="953747"/>
            <a:ext cx="934909" cy="310115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244,542</a:t>
            </a:r>
          </a:p>
        </xdr:txBody>
      </xdr:sp>
      <xdr:sp macro="" textlink="" fLocksText="0">
        <xdr:nvSpPr>
          <xdr:cNvPr id="20" name="正方形/長方形 10">
            <a:extLst>
              <a:ext uri="{FF2B5EF4-FFF2-40B4-BE49-F238E27FC236}">
                <a16:creationId xmlns:a16="http://schemas.microsoft.com/office/drawing/2014/main" id="{09D4F88C-2FA3-4438-944B-E1D24757B71D}"/>
              </a:ext>
            </a:extLst>
          </xdr:cNvPr>
          <xdr:cNvSpPr/>
        </xdr:nvSpPr>
        <xdr:spPr bwMode="auto">
          <a:xfrm>
            <a:off x="6679473" y="1699356"/>
            <a:ext cx="1139329" cy="69320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34,555</a:t>
            </a:r>
          </a:p>
        </xdr:txBody>
      </xdr:sp>
      <xdr:sp macro="" textlink="" fLocksText="0">
        <xdr:nvSpPr>
          <xdr:cNvPr id="23" name="正方形/長方形 13">
            <a:extLst>
              <a:ext uri="{FF2B5EF4-FFF2-40B4-BE49-F238E27FC236}">
                <a16:creationId xmlns:a16="http://schemas.microsoft.com/office/drawing/2014/main" id="{FA59ED3C-0F94-4FB6-9DE9-47DE75DE7635}"/>
              </a:ext>
            </a:extLst>
          </xdr:cNvPr>
          <xdr:cNvSpPr/>
        </xdr:nvSpPr>
        <xdr:spPr bwMode="auto">
          <a:xfrm>
            <a:off x="7817160" y="629311"/>
            <a:ext cx="1007490" cy="341797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263,510</a:t>
            </a:r>
          </a:p>
        </xdr:txBody>
      </xdr:sp>
      <xdr:cxnSp macro="">
        <xdr:nvCxnSpPr>
          <xdr:cNvPr id="15" name="直線コネクタ 3">
            <a:extLst>
              <a:ext uri="{FF2B5EF4-FFF2-40B4-BE49-F238E27FC236}">
                <a16:creationId xmlns:a16="http://schemas.microsoft.com/office/drawing/2014/main" id="{6E0B1928-F074-4FAB-ADA2-DB79B5D6C321}"/>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145DA-5E9A-478F-86A8-18E8E4037C5F}">
  <sheetPr>
    <pageSetUpPr fitToPage="1"/>
  </sheetPr>
  <dimension ref="A1:Q30"/>
  <sheetViews>
    <sheetView tabSelected="1" view="pageBreakPreview" zoomScale="70" zoomScaleNormal="75" zoomScaleSheetLayoutView="70" workbookViewId="0"/>
  </sheetViews>
  <sheetFormatPr defaultColWidth="9" defaultRowHeight="20.149999999999999" customHeight="1"/>
  <cols>
    <col min="1" max="1" width="5.08984375" style="38" customWidth="1"/>
    <col min="2" max="16384" width="9" style="38"/>
  </cols>
  <sheetData>
    <row r="1" spans="1:17" ht="20.149999999999999" customHeight="1">
      <c r="A1" s="62"/>
      <c r="B1" s="62"/>
      <c r="C1" s="62"/>
      <c r="D1" s="62"/>
      <c r="E1" s="62"/>
      <c r="F1" s="62"/>
      <c r="G1" s="62"/>
      <c r="H1" s="62"/>
      <c r="I1" s="62"/>
      <c r="J1" s="62"/>
      <c r="K1" s="62"/>
      <c r="L1" s="62"/>
      <c r="M1" s="62"/>
      <c r="N1" s="62"/>
      <c r="O1" s="62"/>
      <c r="P1" s="62"/>
      <c r="Q1" s="62"/>
    </row>
    <row r="2" spans="1:17" ht="20.149999999999999" customHeight="1">
      <c r="A2" s="62"/>
      <c r="B2" s="62"/>
      <c r="C2" s="62"/>
      <c r="D2" s="62"/>
      <c r="E2" s="62"/>
      <c r="F2" s="62"/>
      <c r="G2" s="62"/>
      <c r="H2" s="62"/>
      <c r="I2" s="62"/>
      <c r="J2" s="62"/>
      <c r="K2" s="62"/>
      <c r="L2" s="62"/>
      <c r="M2" s="62"/>
      <c r="N2" s="62"/>
      <c r="O2" s="62"/>
      <c r="P2" s="62"/>
      <c r="Q2" s="62"/>
    </row>
    <row r="3" spans="1:17" ht="20.149999999999999" customHeight="1">
      <c r="A3" s="62"/>
      <c r="B3" s="62"/>
      <c r="C3" s="62"/>
      <c r="D3" s="62"/>
      <c r="E3" s="62"/>
      <c r="F3" s="62"/>
      <c r="G3" s="62"/>
      <c r="H3" s="62"/>
      <c r="I3" s="62"/>
      <c r="J3" s="62"/>
      <c r="K3" s="62"/>
      <c r="L3" s="62"/>
      <c r="M3" s="62"/>
      <c r="N3" s="62"/>
      <c r="O3" s="62"/>
      <c r="P3" s="62"/>
      <c r="Q3" s="62"/>
    </row>
    <row r="4" spans="1:17" ht="20.149999999999999" customHeight="1">
      <c r="A4" s="62"/>
      <c r="B4" s="62"/>
      <c r="C4" s="62"/>
      <c r="D4" s="62"/>
      <c r="E4" s="62"/>
      <c r="F4" s="62"/>
      <c r="G4" s="62"/>
      <c r="H4" s="62"/>
      <c r="I4" s="62"/>
      <c r="J4" s="62"/>
      <c r="K4" s="62"/>
      <c r="L4" s="62"/>
      <c r="M4" s="62"/>
      <c r="N4" s="62"/>
      <c r="O4" s="62"/>
      <c r="P4" s="62"/>
      <c r="Q4" s="62"/>
    </row>
    <row r="5" spans="1:17" ht="20.149999999999999" customHeight="1">
      <c r="A5" s="62"/>
      <c r="B5" s="62"/>
      <c r="C5" s="62"/>
      <c r="D5" s="62"/>
      <c r="E5" s="62"/>
      <c r="F5" s="62"/>
      <c r="G5" s="62"/>
      <c r="H5" s="62"/>
      <c r="I5" s="62"/>
      <c r="J5" s="62"/>
      <c r="K5" s="62"/>
      <c r="L5" s="62"/>
      <c r="M5" s="62"/>
      <c r="N5" s="62"/>
      <c r="O5" s="62"/>
      <c r="P5" s="62"/>
      <c r="Q5" s="62"/>
    </row>
    <row r="6" spans="1:17" ht="22">
      <c r="A6" s="62"/>
      <c r="B6" s="445" t="s">
        <v>196</v>
      </c>
      <c r="C6" s="445"/>
      <c r="D6" s="445"/>
      <c r="E6" s="445"/>
      <c r="F6" s="445"/>
      <c r="G6" s="445"/>
      <c r="H6" s="445"/>
      <c r="I6" s="445"/>
      <c r="J6" s="445"/>
      <c r="K6" s="445"/>
      <c r="L6" s="445"/>
      <c r="M6" s="445"/>
      <c r="N6" s="445"/>
      <c r="O6" s="445"/>
      <c r="P6" s="445"/>
      <c r="Q6" s="62"/>
    </row>
    <row r="7" spans="1:17" ht="19.5">
      <c r="A7" s="62"/>
      <c r="B7" s="446" t="s">
        <v>197</v>
      </c>
      <c r="C7" s="446"/>
      <c r="D7" s="446"/>
      <c r="E7" s="446"/>
      <c r="F7" s="446"/>
      <c r="G7" s="446"/>
      <c r="H7" s="446"/>
      <c r="I7" s="446"/>
      <c r="J7" s="446"/>
      <c r="K7" s="446"/>
      <c r="L7" s="446"/>
      <c r="M7" s="446"/>
      <c r="N7" s="446"/>
      <c r="O7" s="446"/>
      <c r="P7" s="446"/>
      <c r="Q7" s="62"/>
    </row>
    <row r="8" spans="1:17" ht="19.5">
      <c r="A8" s="62"/>
      <c r="B8" s="446" t="s">
        <v>141</v>
      </c>
      <c r="C8" s="446"/>
      <c r="D8" s="446"/>
      <c r="E8" s="446"/>
      <c r="F8" s="446"/>
      <c r="G8" s="446"/>
      <c r="H8" s="446"/>
      <c r="I8" s="446"/>
      <c r="J8" s="446"/>
      <c r="K8" s="446"/>
      <c r="L8" s="446"/>
      <c r="M8" s="446"/>
      <c r="N8" s="446"/>
      <c r="O8" s="446"/>
      <c r="P8" s="446"/>
      <c r="Q8" s="62"/>
    </row>
    <row r="9" spans="1:17" ht="21" customHeight="1">
      <c r="A9" s="62"/>
      <c r="B9" s="447">
        <v>45835</v>
      </c>
      <c r="C9" s="447"/>
      <c r="D9" s="447"/>
      <c r="E9" s="447"/>
      <c r="F9" s="447"/>
      <c r="G9" s="447"/>
      <c r="H9" s="447"/>
      <c r="I9" s="447"/>
      <c r="J9" s="447"/>
      <c r="K9" s="447"/>
      <c r="L9" s="447"/>
      <c r="M9" s="447"/>
      <c r="N9" s="447"/>
      <c r="O9" s="447"/>
      <c r="P9" s="447"/>
      <c r="Q9" s="62"/>
    </row>
    <row r="10" spans="1:17" ht="20.149999999999999" customHeight="1">
      <c r="A10" s="62"/>
      <c r="B10" s="62"/>
      <c r="C10" s="62"/>
      <c r="D10" s="62"/>
      <c r="E10" s="62"/>
      <c r="F10" s="62"/>
      <c r="G10" s="62"/>
      <c r="H10" s="62"/>
      <c r="I10" s="62"/>
      <c r="J10" s="62"/>
      <c r="K10" s="62"/>
      <c r="L10" s="62"/>
      <c r="M10" s="62"/>
      <c r="N10" s="62"/>
      <c r="O10" s="62"/>
      <c r="P10" s="62"/>
      <c r="Q10" s="62"/>
    </row>
    <row r="11" spans="1:17" s="39" customFormat="1" ht="23" customHeight="1">
      <c r="A11" s="63"/>
      <c r="B11" s="64" t="s">
        <v>80</v>
      </c>
      <c r="C11" s="63" t="s">
        <v>100</v>
      </c>
      <c r="D11" s="63"/>
      <c r="E11" s="63"/>
      <c r="F11" s="63"/>
      <c r="G11" s="63"/>
      <c r="H11" s="65"/>
      <c r="I11" s="63"/>
      <c r="J11" s="64"/>
      <c r="K11" s="63"/>
      <c r="L11" s="63"/>
      <c r="M11" s="63"/>
      <c r="N11" s="63"/>
      <c r="O11" s="63"/>
      <c r="P11" s="63"/>
      <c r="Q11" s="63"/>
    </row>
    <row r="12" spans="1:17" s="39" customFormat="1" ht="23" customHeight="1">
      <c r="A12" s="63"/>
      <c r="B12" s="64" t="s">
        <v>77</v>
      </c>
      <c r="C12" s="63" t="s">
        <v>34</v>
      </c>
      <c r="D12" s="63"/>
      <c r="E12" s="63"/>
      <c r="F12" s="63"/>
      <c r="G12" s="63"/>
      <c r="H12" s="65"/>
      <c r="I12" s="63"/>
      <c r="J12" s="64"/>
      <c r="K12" s="63"/>
      <c r="L12" s="63"/>
      <c r="M12" s="63"/>
      <c r="N12" s="63"/>
      <c r="O12" s="63"/>
      <c r="P12" s="63"/>
      <c r="Q12" s="63"/>
    </row>
    <row r="13" spans="1:17" s="39" customFormat="1" ht="23" customHeight="1">
      <c r="A13" s="63"/>
      <c r="B13" s="64"/>
      <c r="C13" s="63"/>
      <c r="D13" s="63"/>
      <c r="E13" s="63"/>
      <c r="F13" s="63"/>
      <c r="G13" s="63"/>
      <c r="H13" s="65"/>
      <c r="I13" s="63"/>
      <c r="J13" s="64"/>
      <c r="K13" s="63"/>
      <c r="L13" s="63"/>
      <c r="M13" s="63"/>
      <c r="N13" s="63"/>
      <c r="O13" s="63"/>
      <c r="P13" s="63"/>
      <c r="Q13" s="63"/>
    </row>
    <row r="14" spans="1:17" s="39" customFormat="1" ht="23" customHeight="1">
      <c r="A14" s="63"/>
      <c r="B14" s="64"/>
      <c r="C14" s="63"/>
      <c r="D14" s="63"/>
      <c r="E14" s="63"/>
      <c r="F14" s="63"/>
      <c r="G14" s="63"/>
      <c r="H14" s="65"/>
      <c r="I14" s="63"/>
      <c r="J14" s="64"/>
      <c r="K14" s="63"/>
      <c r="L14" s="63"/>
      <c r="M14" s="63"/>
      <c r="N14" s="63"/>
      <c r="O14" s="63"/>
      <c r="P14" s="63"/>
      <c r="Q14" s="63"/>
    </row>
    <row r="15" spans="1:17" s="39" customFormat="1" ht="23" customHeight="1">
      <c r="A15" s="63"/>
      <c r="B15" s="64"/>
      <c r="C15" s="63"/>
      <c r="D15" s="63"/>
      <c r="E15" s="63"/>
      <c r="F15" s="63"/>
      <c r="G15" s="63"/>
      <c r="H15" s="65"/>
      <c r="I15" s="63"/>
      <c r="J15" s="64"/>
      <c r="K15" s="63"/>
      <c r="L15" s="63"/>
      <c r="M15" s="63"/>
      <c r="N15" s="63"/>
      <c r="O15" s="63"/>
      <c r="P15" s="63"/>
      <c r="Q15" s="63"/>
    </row>
    <row r="16" spans="1:17" s="39" customFormat="1" ht="23" customHeight="1">
      <c r="A16" s="63"/>
      <c r="B16" s="64"/>
      <c r="C16" s="63"/>
      <c r="D16" s="63"/>
      <c r="E16" s="63"/>
      <c r="F16" s="63"/>
      <c r="G16" s="63"/>
      <c r="H16" s="65"/>
      <c r="I16" s="63"/>
      <c r="J16" s="64"/>
      <c r="K16" s="63"/>
      <c r="L16" s="63"/>
      <c r="M16" s="63"/>
      <c r="N16" s="63"/>
      <c r="O16" s="63"/>
      <c r="P16" s="63"/>
      <c r="Q16" s="63"/>
    </row>
    <row r="17" spans="1:17" ht="20.149999999999999" customHeight="1">
      <c r="A17" s="62"/>
      <c r="B17" s="64"/>
      <c r="C17" s="63"/>
      <c r="D17" s="62"/>
      <c r="E17" s="62"/>
      <c r="F17" s="66"/>
      <c r="G17" s="62"/>
      <c r="H17" s="62"/>
      <c r="I17" s="62"/>
      <c r="J17" s="62"/>
      <c r="K17" s="62"/>
      <c r="L17" s="62"/>
      <c r="M17" s="62"/>
      <c r="N17" s="62"/>
      <c r="O17" s="62"/>
      <c r="P17" s="62"/>
      <c r="Q17" s="62"/>
    </row>
    <row r="18" spans="1:17" ht="22">
      <c r="A18" s="62"/>
      <c r="B18" s="67"/>
      <c r="C18" s="67"/>
      <c r="D18" s="67"/>
      <c r="E18" s="67"/>
      <c r="F18" s="67"/>
      <c r="G18" s="67"/>
      <c r="H18" s="67"/>
      <c r="I18" s="67"/>
      <c r="J18" s="67"/>
      <c r="K18" s="67"/>
      <c r="L18" s="67"/>
      <c r="M18" s="67"/>
      <c r="N18" s="67"/>
      <c r="O18" s="67"/>
      <c r="P18" s="67"/>
      <c r="Q18" s="62"/>
    </row>
    <row r="19" spans="1:17" ht="26.25" customHeight="1">
      <c r="A19" s="62"/>
      <c r="B19" s="445" t="s">
        <v>58</v>
      </c>
      <c r="C19" s="445"/>
      <c r="D19" s="445"/>
      <c r="E19" s="445"/>
      <c r="F19" s="445"/>
      <c r="G19" s="445"/>
      <c r="H19" s="445"/>
      <c r="I19" s="445"/>
      <c r="J19" s="445"/>
      <c r="K19" s="445"/>
      <c r="L19" s="445"/>
      <c r="M19" s="445"/>
      <c r="N19" s="445"/>
      <c r="O19" s="445"/>
      <c r="P19" s="445"/>
      <c r="Q19" s="62"/>
    </row>
    <row r="20" spans="1:17" ht="26.25" customHeight="1">
      <c r="A20" s="62"/>
      <c r="B20" s="68"/>
      <c r="C20" s="68"/>
      <c r="D20" s="68"/>
      <c r="E20" s="68"/>
      <c r="F20" s="68"/>
      <c r="G20" s="68"/>
      <c r="H20" s="68"/>
      <c r="I20" s="69" t="s">
        <v>75</v>
      </c>
      <c r="J20" s="68"/>
      <c r="K20" s="68"/>
      <c r="L20" s="68"/>
      <c r="M20" s="68"/>
      <c r="N20" s="68"/>
      <c r="O20" s="68"/>
      <c r="P20" s="68"/>
      <c r="Q20" s="62"/>
    </row>
    <row r="21" spans="1:17" ht="20.149999999999999" customHeight="1">
      <c r="A21" s="62"/>
      <c r="B21" s="62"/>
      <c r="C21" s="62"/>
      <c r="D21" s="62"/>
      <c r="E21" s="62"/>
      <c r="F21" s="62"/>
      <c r="G21" s="62"/>
      <c r="H21" s="62"/>
      <c r="I21" s="62"/>
      <c r="J21" s="62"/>
      <c r="K21" s="62"/>
      <c r="L21" s="62"/>
      <c r="M21" s="62"/>
      <c r="N21" s="62"/>
      <c r="O21" s="62"/>
      <c r="P21" s="62"/>
      <c r="Q21" s="62"/>
    </row>
    <row r="22" spans="1:17" ht="20.149999999999999" customHeight="1">
      <c r="A22" s="62"/>
      <c r="B22" s="62"/>
      <c r="C22" s="62"/>
      <c r="D22" s="62"/>
      <c r="E22" s="62"/>
      <c r="F22" s="62"/>
      <c r="G22" s="62"/>
      <c r="H22" s="62"/>
      <c r="I22" s="62"/>
      <c r="J22" s="62"/>
      <c r="K22" s="62"/>
      <c r="L22" s="62"/>
      <c r="M22" s="62"/>
      <c r="N22" s="62"/>
      <c r="O22" s="62"/>
      <c r="P22" s="62"/>
      <c r="Q22" s="62"/>
    </row>
    <row r="23" spans="1:17" ht="20.149999999999999" customHeight="1">
      <c r="A23" s="62"/>
      <c r="B23" s="62"/>
      <c r="C23" s="62"/>
      <c r="D23" s="62"/>
      <c r="E23" s="62"/>
      <c r="F23" s="62"/>
      <c r="G23" s="62"/>
      <c r="H23" s="62"/>
      <c r="I23" s="62"/>
      <c r="J23" s="62"/>
      <c r="K23" s="62"/>
      <c r="L23" s="62"/>
      <c r="M23" s="62"/>
      <c r="N23" s="62"/>
      <c r="O23" s="62"/>
      <c r="P23" s="62"/>
      <c r="Q23" s="62"/>
    </row>
    <row r="24" spans="1:17" ht="20.149999999999999" customHeight="1">
      <c r="A24" s="62"/>
      <c r="B24" s="62"/>
      <c r="C24" s="62"/>
      <c r="D24" s="62"/>
      <c r="E24" s="62"/>
      <c r="F24" s="62"/>
      <c r="G24" s="62"/>
      <c r="H24" s="62"/>
      <c r="I24" s="62"/>
      <c r="J24" s="62"/>
      <c r="K24" s="62"/>
      <c r="L24" s="62"/>
      <c r="M24" s="62"/>
      <c r="N24" s="62"/>
      <c r="O24" s="62"/>
      <c r="P24" s="62"/>
      <c r="Q24" s="62"/>
    </row>
    <row r="25" spans="1:17" ht="20.149999999999999" customHeight="1">
      <c r="A25" s="62"/>
      <c r="B25" s="62"/>
      <c r="C25" s="62"/>
      <c r="D25" s="62"/>
      <c r="E25" s="62"/>
      <c r="F25" s="62"/>
      <c r="G25" s="62"/>
      <c r="H25" s="62"/>
      <c r="I25" s="62"/>
      <c r="J25" s="62"/>
      <c r="K25" s="62"/>
      <c r="L25" s="62"/>
      <c r="M25" s="62"/>
      <c r="N25" s="62"/>
      <c r="O25" s="62"/>
      <c r="P25" s="62"/>
      <c r="Q25" s="62"/>
    </row>
    <row r="26" spans="1:17" ht="20.149999999999999" customHeight="1">
      <c r="A26" s="62"/>
      <c r="B26" s="62"/>
      <c r="C26" s="62"/>
      <c r="D26" s="62"/>
      <c r="E26" s="62"/>
      <c r="F26" s="62"/>
      <c r="G26" s="62"/>
      <c r="H26" s="62"/>
      <c r="I26" s="62"/>
      <c r="J26" s="62"/>
      <c r="K26" s="62"/>
      <c r="L26" s="62"/>
      <c r="M26" s="62"/>
      <c r="N26" s="62"/>
      <c r="O26" s="62"/>
      <c r="P26" s="62"/>
      <c r="Q26" s="62"/>
    </row>
    <row r="27" spans="1:17" ht="20.149999999999999" customHeight="1">
      <c r="A27" s="62"/>
      <c r="B27" s="62"/>
      <c r="C27" s="62"/>
      <c r="D27" s="62"/>
      <c r="E27" s="62"/>
      <c r="F27" s="62"/>
      <c r="G27" s="62"/>
      <c r="H27" s="62"/>
      <c r="I27" s="62"/>
      <c r="J27" s="62"/>
      <c r="K27" s="62"/>
      <c r="L27" s="62"/>
      <c r="M27" s="62"/>
      <c r="N27" s="62"/>
      <c r="O27" s="62"/>
      <c r="P27" s="62"/>
      <c r="Q27" s="62"/>
    </row>
    <row r="28" spans="1:17" ht="20.149999999999999" customHeight="1">
      <c r="A28" s="62"/>
      <c r="B28" s="62"/>
      <c r="C28" s="62"/>
      <c r="D28" s="62"/>
      <c r="E28" s="62"/>
      <c r="F28" s="62"/>
      <c r="G28" s="62"/>
      <c r="H28" s="62"/>
      <c r="I28" s="62"/>
      <c r="J28" s="62"/>
      <c r="K28" s="62"/>
      <c r="L28" s="62"/>
      <c r="M28" s="62"/>
      <c r="N28" s="62"/>
      <c r="O28" s="62"/>
      <c r="P28" s="62"/>
      <c r="Q28" s="62"/>
    </row>
    <row r="29" spans="1:17" ht="20.149999999999999" customHeight="1">
      <c r="A29" s="62"/>
      <c r="B29" s="62"/>
      <c r="C29" s="62"/>
      <c r="D29" s="62"/>
      <c r="E29" s="62"/>
      <c r="F29" s="62"/>
      <c r="G29" s="62"/>
      <c r="H29" s="62"/>
      <c r="I29" s="62"/>
      <c r="J29" s="62"/>
      <c r="K29" s="62"/>
      <c r="L29" s="62"/>
      <c r="M29" s="62"/>
      <c r="N29" s="62"/>
      <c r="O29" s="62"/>
      <c r="P29" s="62"/>
      <c r="Q29" s="62"/>
    </row>
    <row r="30" spans="1:17" ht="20.149999999999999" customHeight="1">
      <c r="A30" s="62"/>
      <c r="B30" s="62"/>
      <c r="C30" s="62"/>
      <c r="D30" s="62"/>
      <c r="E30" s="62"/>
      <c r="F30" s="62"/>
      <c r="G30" s="62"/>
      <c r="H30" s="62"/>
      <c r="I30" s="62"/>
      <c r="J30" s="62"/>
      <c r="K30" s="62"/>
      <c r="L30" s="62"/>
      <c r="M30" s="62"/>
      <c r="N30" s="62"/>
      <c r="O30" s="62"/>
      <c r="P30" s="62"/>
      <c r="Q30" s="62"/>
    </row>
  </sheetData>
  <mergeCells count="5">
    <mergeCell ref="B6:P6"/>
    <mergeCell ref="B7:P7"/>
    <mergeCell ref="B19:P19"/>
    <mergeCell ref="B9:P9"/>
    <mergeCell ref="B8:P8"/>
  </mergeCells>
  <phoneticPr fontId="2"/>
  <printOptions horizontalCentered="1" verticalCentered="1"/>
  <pageMargins left="0.43307086614173201" right="0.196850393700787" top="0.66929133858267698" bottom="0.31496062992126" header="0.511811023622047" footer="0.15748031496063"/>
  <pageSetup paperSize="9" scale="87" orientation="landscape" r:id="rId1"/>
  <headerFooter alignWithMargins="0"/>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640E-B017-49CB-90F1-2B8D88AD1B60}">
  <sheetPr>
    <pageSetUpPr fitToPage="1"/>
  </sheetPr>
  <dimension ref="A1:U49"/>
  <sheetViews>
    <sheetView zoomScale="50" zoomScaleNormal="50" zoomScaleSheetLayoutView="65" workbookViewId="0">
      <pane xSplit="6" ySplit="4" topLeftCell="G5" activePane="bottomRight" state="frozen"/>
      <selection pane="topRight"/>
      <selection pane="bottomLeft"/>
      <selection pane="bottomRight"/>
    </sheetView>
  </sheetViews>
  <sheetFormatPr defaultColWidth="9" defaultRowHeight="22"/>
  <cols>
    <col min="1" max="1" width="2.6328125" style="75" customWidth="1"/>
    <col min="2" max="5" width="3.90625" style="75" customWidth="1"/>
    <col min="6" max="6" width="80.36328125" style="75" customWidth="1"/>
    <col min="7" max="16" width="18.08984375" style="75" customWidth="1"/>
    <col min="17" max="17" width="4.36328125" style="75" customWidth="1"/>
    <col min="18" max="21" width="9" style="75" hidden="1" customWidth="1"/>
    <col min="22" max="22" width="9" style="75"/>
    <col min="23" max="24" width="18.08984375" style="75" bestFit="1" customWidth="1"/>
    <col min="25" max="16384" width="9" style="75"/>
  </cols>
  <sheetData>
    <row r="1" spans="2:16" s="72" customFormat="1" ht="23.25" customHeight="1">
      <c r="B1" s="73" t="s">
        <v>297</v>
      </c>
      <c r="C1" s="73"/>
      <c r="D1" s="73"/>
      <c r="E1" s="73"/>
      <c r="F1" s="73"/>
      <c r="G1" s="73"/>
      <c r="H1" s="73"/>
      <c r="I1" s="120"/>
      <c r="J1" s="120"/>
      <c r="K1" s="120"/>
      <c r="L1" s="120"/>
      <c r="M1" s="120"/>
      <c r="N1" s="120"/>
      <c r="O1" s="120"/>
      <c r="P1" s="74"/>
    </row>
    <row r="2" spans="2:16" ht="30.75" customHeight="1" thickBot="1">
      <c r="B2" s="81" t="s">
        <v>241</v>
      </c>
      <c r="C2" s="81"/>
      <c r="D2" s="77"/>
      <c r="E2" s="77"/>
      <c r="F2" s="77"/>
      <c r="G2" s="195" t="str">
        <f>_EPRCS_VU_43832458_4bf6_47e3_a3b0_09e76becf03f</f>
        <v>Q4</v>
      </c>
      <c r="H2" s="77"/>
      <c r="I2" s="77"/>
      <c r="J2" s="77"/>
      <c r="K2" s="77"/>
      <c r="L2" s="77"/>
      <c r="M2" s="77"/>
      <c r="N2" s="77"/>
      <c r="O2" s="77"/>
      <c r="P2" s="77" t="s">
        <v>155</v>
      </c>
    </row>
    <row r="3" spans="2:16" ht="24.75" customHeight="1">
      <c r="B3" s="448"/>
      <c r="C3" s="449"/>
      <c r="D3" s="450"/>
      <c r="E3" s="450"/>
      <c r="F3" s="450"/>
      <c r="G3" s="298"/>
      <c r="H3" s="320"/>
      <c r="I3" s="300">
        <v>45778</v>
      </c>
      <c r="J3" s="320"/>
      <c r="K3" s="301"/>
      <c r="L3" s="302"/>
      <c r="M3" s="327"/>
      <c r="N3" s="304">
        <v>45413</v>
      </c>
      <c r="O3" s="327"/>
      <c r="P3" s="305"/>
    </row>
    <row r="4" spans="2:16" ht="24.75" customHeight="1" thickBot="1">
      <c r="B4" s="451"/>
      <c r="C4" s="452"/>
      <c r="D4" s="452"/>
      <c r="E4" s="452"/>
      <c r="F4" s="452"/>
      <c r="G4" s="80" t="s">
        <v>53</v>
      </c>
      <c r="H4" s="76" t="s">
        <v>54</v>
      </c>
      <c r="I4" s="123" t="s">
        <v>55</v>
      </c>
      <c r="J4" s="110" t="s">
        <v>56</v>
      </c>
      <c r="K4" s="79" t="s">
        <v>57</v>
      </c>
      <c r="L4" s="80" t="s">
        <v>53</v>
      </c>
      <c r="M4" s="76" t="s">
        <v>54</v>
      </c>
      <c r="N4" s="123" t="s">
        <v>55</v>
      </c>
      <c r="O4" s="110" t="s">
        <v>56</v>
      </c>
      <c r="P4" s="79" t="s">
        <v>57</v>
      </c>
    </row>
    <row r="5" spans="2:16" ht="26.25" customHeight="1">
      <c r="B5" s="463"/>
      <c r="C5" s="470"/>
      <c r="D5" s="461" t="s">
        <v>174</v>
      </c>
      <c r="E5" s="454"/>
      <c r="F5" s="454"/>
      <c r="G5" s="321">
        <v>13915</v>
      </c>
      <c r="H5" s="325">
        <v>14368</v>
      </c>
      <c r="I5" s="322">
        <v>16711</v>
      </c>
      <c r="J5" s="182">
        <v>16966</v>
      </c>
      <c r="K5" s="142">
        <v>61962</v>
      </c>
      <c r="L5" s="82">
        <v>12742</v>
      </c>
      <c r="M5" s="83">
        <v>11110</v>
      </c>
      <c r="N5" s="84">
        <v>11726</v>
      </c>
      <c r="O5" s="182">
        <v>12678</v>
      </c>
      <c r="P5" s="142">
        <v>48257</v>
      </c>
    </row>
    <row r="6" spans="2:16" ht="26.25" customHeight="1">
      <c r="B6" s="463"/>
      <c r="C6" s="470"/>
      <c r="D6" s="462"/>
      <c r="E6" s="456"/>
      <c r="F6" s="456"/>
      <c r="G6" s="323">
        <v>9.1999999999999998E-2</v>
      </c>
      <c r="H6" s="326">
        <v>0.29299999999999998</v>
      </c>
      <c r="I6" s="324">
        <v>0.42499999999999999</v>
      </c>
      <c r="J6" s="90">
        <v>0.33800000000000002</v>
      </c>
      <c r="K6" s="92">
        <v>0.28399999999999997</v>
      </c>
      <c r="L6" s="88">
        <v>0.374</v>
      </c>
      <c r="M6" s="89">
        <v>0.38300000000000001</v>
      </c>
      <c r="N6" s="91">
        <v>0.33200000000000002</v>
      </c>
      <c r="O6" s="90">
        <v>0.24299999999999999</v>
      </c>
      <c r="P6" s="92">
        <v>0.32900000000000001</v>
      </c>
    </row>
    <row r="7" spans="2:16" ht="26.25" customHeight="1">
      <c r="B7" s="463"/>
      <c r="C7" s="470"/>
      <c r="D7" s="461" t="s">
        <v>175</v>
      </c>
      <c r="E7" s="454"/>
      <c r="F7" s="454"/>
      <c r="G7" s="321">
        <v>27969</v>
      </c>
      <c r="H7" s="325">
        <v>28190</v>
      </c>
      <c r="I7" s="322">
        <v>27976</v>
      </c>
      <c r="J7" s="182">
        <v>28301</v>
      </c>
      <c r="K7" s="142">
        <v>112438</v>
      </c>
      <c r="L7" s="82">
        <v>26991</v>
      </c>
      <c r="M7" s="83">
        <v>27269</v>
      </c>
      <c r="N7" s="84">
        <v>27527</v>
      </c>
      <c r="O7" s="182">
        <v>27743</v>
      </c>
      <c r="P7" s="142">
        <v>109531</v>
      </c>
    </row>
    <row r="8" spans="2:16" ht="26" customHeight="1">
      <c r="B8" s="463"/>
      <c r="C8" s="470"/>
      <c r="D8" s="462"/>
      <c r="E8" s="456"/>
      <c r="F8" s="456"/>
      <c r="G8" s="323">
        <v>3.5999999999999997E-2</v>
      </c>
      <c r="H8" s="326">
        <v>3.4000000000000002E-2</v>
      </c>
      <c r="I8" s="324">
        <v>1.6E-2</v>
      </c>
      <c r="J8" s="90">
        <v>0.02</v>
      </c>
      <c r="K8" s="92">
        <v>2.7E-2</v>
      </c>
      <c r="L8" s="88">
        <v>2.9000000000000001E-2</v>
      </c>
      <c r="M8" s="89">
        <v>3.5999999999999997E-2</v>
      </c>
      <c r="N8" s="91">
        <v>4.1000000000000002E-2</v>
      </c>
      <c r="O8" s="90">
        <v>0.04</v>
      </c>
      <c r="P8" s="92">
        <v>3.6999999999999998E-2</v>
      </c>
    </row>
    <row r="9" spans="2:16" ht="25.5" customHeight="1">
      <c r="B9" s="463"/>
      <c r="C9" s="461" t="s">
        <v>176</v>
      </c>
      <c r="D9" s="454"/>
      <c r="E9" s="454"/>
      <c r="F9" s="464"/>
      <c r="G9" s="82">
        <v>41885</v>
      </c>
      <c r="H9" s="83">
        <v>42558</v>
      </c>
      <c r="I9" s="84">
        <v>44688</v>
      </c>
      <c r="J9" s="182">
        <v>45267</v>
      </c>
      <c r="K9" s="142">
        <v>174400</v>
      </c>
      <c r="L9" s="186">
        <v>39733</v>
      </c>
      <c r="M9" s="86">
        <v>38379</v>
      </c>
      <c r="N9" s="87">
        <v>39253</v>
      </c>
      <c r="O9" s="100">
        <v>40422</v>
      </c>
      <c r="P9" s="328">
        <v>157789</v>
      </c>
    </row>
    <row r="10" spans="2:16" ht="26" customHeight="1">
      <c r="B10" s="463"/>
      <c r="C10" s="462"/>
      <c r="D10" s="456"/>
      <c r="E10" s="456"/>
      <c r="F10" s="465"/>
      <c r="G10" s="88" t="s">
        <v>249</v>
      </c>
      <c r="H10" s="89" t="s">
        <v>250</v>
      </c>
      <c r="I10" s="91" t="s">
        <v>251</v>
      </c>
      <c r="J10" s="90" t="s">
        <v>252</v>
      </c>
      <c r="K10" s="92" t="s">
        <v>227</v>
      </c>
      <c r="L10" s="88" t="s">
        <v>202</v>
      </c>
      <c r="M10" s="89" t="s">
        <v>203</v>
      </c>
      <c r="N10" s="91" t="s">
        <v>200</v>
      </c>
      <c r="O10" s="90" t="s">
        <v>204</v>
      </c>
      <c r="P10" s="92" t="s">
        <v>205</v>
      </c>
    </row>
    <row r="11" spans="2:16" ht="28.5" customHeight="1">
      <c r="B11" s="463"/>
      <c r="C11" s="461" t="s">
        <v>177</v>
      </c>
      <c r="D11" s="454"/>
      <c r="E11" s="454"/>
      <c r="F11" s="464"/>
      <c r="G11" s="82">
        <v>12551</v>
      </c>
      <c r="H11" s="83">
        <v>9352</v>
      </c>
      <c r="I11" s="84">
        <v>12041</v>
      </c>
      <c r="J11" s="182">
        <v>14683</v>
      </c>
      <c r="K11" s="142">
        <v>48630</v>
      </c>
      <c r="L11" s="82">
        <v>8436</v>
      </c>
      <c r="M11" s="83">
        <v>11839</v>
      </c>
      <c r="N11" s="84">
        <v>11022</v>
      </c>
      <c r="O11" s="182">
        <v>15987</v>
      </c>
      <c r="P11" s="142">
        <v>47285</v>
      </c>
    </row>
    <row r="12" spans="2:16" ht="24" customHeight="1">
      <c r="B12" s="463"/>
      <c r="C12" s="462"/>
      <c r="D12" s="456"/>
      <c r="E12" s="456"/>
      <c r="F12" s="465"/>
      <c r="G12" s="88" t="s">
        <v>253</v>
      </c>
      <c r="H12" s="89" t="s">
        <v>254</v>
      </c>
      <c r="I12" s="91" t="s">
        <v>255</v>
      </c>
      <c r="J12" s="90" t="s">
        <v>256</v>
      </c>
      <c r="K12" s="92" t="s">
        <v>257</v>
      </c>
      <c r="L12" s="88" t="s">
        <v>206</v>
      </c>
      <c r="M12" s="89" t="s">
        <v>207</v>
      </c>
      <c r="N12" s="91" t="s">
        <v>208</v>
      </c>
      <c r="O12" s="90" t="s">
        <v>209</v>
      </c>
      <c r="P12" s="92" t="s">
        <v>199</v>
      </c>
    </row>
    <row r="13" spans="2:16" ht="26.25" customHeight="1">
      <c r="B13" s="453" t="s">
        <v>106</v>
      </c>
      <c r="C13" s="454"/>
      <c r="D13" s="454"/>
      <c r="E13" s="454"/>
      <c r="F13" s="454"/>
      <c r="G13" s="82">
        <v>54437</v>
      </c>
      <c r="H13" s="87">
        <v>51911</v>
      </c>
      <c r="I13" s="77">
        <v>56730</v>
      </c>
      <c r="J13" s="100">
        <v>59951</v>
      </c>
      <c r="K13" s="142">
        <v>223030</v>
      </c>
      <c r="L13" s="82">
        <v>48170</v>
      </c>
      <c r="M13" s="87">
        <v>50218</v>
      </c>
      <c r="N13" s="77">
        <v>50276</v>
      </c>
      <c r="O13" s="100">
        <v>56409</v>
      </c>
      <c r="P13" s="85">
        <v>205074</v>
      </c>
    </row>
    <row r="14" spans="2:16" ht="26.25" customHeight="1">
      <c r="B14" s="455"/>
      <c r="C14" s="456"/>
      <c r="D14" s="456"/>
      <c r="E14" s="456"/>
      <c r="F14" s="456"/>
      <c r="G14" s="98" t="s">
        <v>258</v>
      </c>
      <c r="H14" s="91" t="s">
        <v>259</v>
      </c>
      <c r="I14" s="124" t="s">
        <v>260</v>
      </c>
      <c r="J14" s="90" t="s">
        <v>261</v>
      </c>
      <c r="K14" s="92" t="s">
        <v>262</v>
      </c>
      <c r="L14" s="98" t="s">
        <v>201</v>
      </c>
      <c r="M14" s="91" t="s">
        <v>185</v>
      </c>
      <c r="N14" s="124" t="s">
        <v>210</v>
      </c>
      <c r="O14" s="90" t="s">
        <v>182</v>
      </c>
      <c r="P14" s="92" t="s">
        <v>211</v>
      </c>
    </row>
    <row r="15" spans="2:16" ht="26.25" customHeight="1">
      <c r="B15" s="453" t="s">
        <v>95</v>
      </c>
      <c r="C15" s="454"/>
      <c r="D15" s="454"/>
      <c r="E15" s="454"/>
      <c r="F15" s="454"/>
      <c r="G15" s="82">
        <v>3610</v>
      </c>
      <c r="H15" s="83">
        <v>3159</v>
      </c>
      <c r="I15" s="83">
        <v>4495</v>
      </c>
      <c r="J15" s="182">
        <v>4323</v>
      </c>
      <c r="K15" s="142">
        <v>15590</v>
      </c>
      <c r="L15" s="82">
        <v>3819</v>
      </c>
      <c r="M15" s="83">
        <v>4226</v>
      </c>
      <c r="N15" s="83">
        <v>3748</v>
      </c>
      <c r="O15" s="182">
        <v>5101</v>
      </c>
      <c r="P15" s="85">
        <v>16896</v>
      </c>
    </row>
    <row r="16" spans="2:16" ht="26.25" customHeight="1">
      <c r="B16" s="455"/>
      <c r="C16" s="456"/>
      <c r="D16" s="456"/>
      <c r="E16" s="456"/>
      <c r="F16" s="456"/>
      <c r="G16" s="88" t="s">
        <v>263</v>
      </c>
      <c r="H16" s="89" t="s">
        <v>264</v>
      </c>
      <c r="I16" s="89" t="s">
        <v>265</v>
      </c>
      <c r="J16" s="90" t="s">
        <v>266</v>
      </c>
      <c r="K16" s="92" t="s">
        <v>267</v>
      </c>
      <c r="L16" s="88" t="s">
        <v>179</v>
      </c>
      <c r="M16" s="89" t="s">
        <v>199</v>
      </c>
      <c r="N16" s="89" t="s">
        <v>212</v>
      </c>
      <c r="O16" s="90" t="s">
        <v>213</v>
      </c>
      <c r="P16" s="92" t="s">
        <v>214</v>
      </c>
    </row>
    <row r="17" spans="2:16" ht="26.25" customHeight="1">
      <c r="B17" s="457" t="s">
        <v>102</v>
      </c>
      <c r="C17" s="458"/>
      <c r="D17" s="458"/>
      <c r="E17" s="458"/>
      <c r="F17" s="458"/>
      <c r="G17" s="82">
        <v>5867</v>
      </c>
      <c r="H17" s="83">
        <v>6308</v>
      </c>
      <c r="I17" s="83">
        <v>6371</v>
      </c>
      <c r="J17" s="182">
        <v>6343</v>
      </c>
      <c r="K17" s="142">
        <v>24890</v>
      </c>
      <c r="L17" s="82">
        <v>5382</v>
      </c>
      <c r="M17" s="83">
        <v>5602</v>
      </c>
      <c r="N17" s="83">
        <v>5438</v>
      </c>
      <c r="O17" s="182">
        <v>6148</v>
      </c>
      <c r="P17" s="85">
        <v>22571</v>
      </c>
    </row>
    <row r="18" spans="2:16" ht="26.25" customHeight="1">
      <c r="B18" s="455"/>
      <c r="C18" s="456"/>
      <c r="D18" s="456"/>
      <c r="E18" s="456"/>
      <c r="F18" s="456"/>
      <c r="G18" s="88" t="s">
        <v>268</v>
      </c>
      <c r="H18" s="89" t="s">
        <v>269</v>
      </c>
      <c r="I18" s="89" t="s">
        <v>248</v>
      </c>
      <c r="J18" s="90" t="s">
        <v>270</v>
      </c>
      <c r="K18" s="92" t="s">
        <v>271</v>
      </c>
      <c r="L18" s="88" t="s">
        <v>215</v>
      </c>
      <c r="M18" s="89" t="s">
        <v>216</v>
      </c>
      <c r="N18" s="89" t="s">
        <v>217</v>
      </c>
      <c r="O18" s="90" t="s">
        <v>218</v>
      </c>
      <c r="P18" s="92" t="s">
        <v>180</v>
      </c>
    </row>
    <row r="19" spans="2:16" ht="26.25" customHeight="1">
      <c r="B19" s="457" t="s">
        <v>299</v>
      </c>
      <c r="C19" s="458"/>
      <c r="D19" s="458"/>
      <c r="E19" s="458"/>
      <c r="F19" s="458"/>
      <c r="G19" s="82">
        <v>63915</v>
      </c>
      <c r="H19" s="83">
        <v>61379</v>
      </c>
      <c r="I19" s="83">
        <v>67597</v>
      </c>
      <c r="J19" s="182">
        <v>70618</v>
      </c>
      <c r="K19" s="410">
        <v>263510</v>
      </c>
      <c r="L19" s="82">
        <v>57372</v>
      </c>
      <c r="M19" s="83">
        <v>60047</v>
      </c>
      <c r="N19" s="83">
        <v>59464</v>
      </c>
      <c r="O19" s="182">
        <v>67658</v>
      </c>
      <c r="P19" s="142">
        <v>244542</v>
      </c>
    </row>
    <row r="20" spans="2:16" ht="26.25" customHeight="1" thickBot="1">
      <c r="B20" s="459"/>
      <c r="C20" s="460"/>
      <c r="D20" s="460"/>
      <c r="E20" s="460"/>
      <c r="F20" s="460"/>
      <c r="G20" s="94" t="s">
        <v>200</v>
      </c>
      <c r="H20" s="95" t="s">
        <v>272</v>
      </c>
      <c r="I20" s="95" t="s">
        <v>201</v>
      </c>
      <c r="J20" s="107" t="s">
        <v>273</v>
      </c>
      <c r="K20" s="97" t="s">
        <v>167</v>
      </c>
      <c r="L20" s="94" t="s">
        <v>219</v>
      </c>
      <c r="M20" s="95" t="s">
        <v>220</v>
      </c>
      <c r="N20" s="95" t="s">
        <v>184</v>
      </c>
      <c r="O20" s="107" t="s">
        <v>178</v>
      </c>
      <c r="P20" s="97" t="s">
        <v>167</v>
      </c>
    </row>
    <row r="21" spans="2:16" ht="10.5" customHeight="1">
      <c r="B21" s="471"/>
      <c r="C21" s="471"/>
      <c r="D21" s="471"/>
      <c r="E21" s="471"/>
      <c r="F21" s="471"/>
      <c r="G21" s="471"/>
      <c r="H21" s="471"/>
      <c r="I21" s="471"/>
      <c r="J21" s="471"/>
      <c r="K21" s="471"/>
      <c r="L21" s="471"/>
      <c r="M21" s="471"/>
      <c r="N21" s="471"/>
      <c r="O21" s="471"/>
      <c r="P21" s="471"/>
    </row>
    <row r="22" spans="2:16" ht="42" customHeight="1" thickBot="1">
      <c r="B22" s="81" t="s">
        <v>242</v>
      </c>
      <c r="C22" s="81"/>
    </row>
    <row r="23" spans="2:16" ht="26.25" customHeight="1">
      <c r="B23" s="448"/>
      <c r="C23" s="449"/>
      <c r="D23" s="450"/>
      <c r="E23" s="450"/>
      <c r="F23" s="450"/>
      <c r="G23" s="298"/>
      <c r="H23" s="320"/>
      <c r="I23" s="300">
        <v>45778</v>
      </c>
      <c r="J23" s="320"/>
      <c r="K23" s="301"/>
      <c r="L23" s="303"/>
      <c r="M23" s="327"/>
      <c r="N23" s="304">
        <v>45413</v>
      </c>
      <c r="O23" s="327"/>
      <c r="P23" s="305"/>
    </row>
    <row r="24" spans="2:16" ht="26.25" customHeight="1" thickBot="1">
      <c r="B24" s="451"/>
      <c r="C24" s="452"/>
      <c r="D24" s="452"/>
      <c r="E24" s="452"/>
      <c r="F24" s="452"/>
      <c r="G24" s="80" t="s">
        <v>53</v>
      </c>
      <c r="H24" s="76" t="s">
        <v>54</v>
      </c>
      <c r="I24" s="123" t="s">
        <v>55</v>
      </c>
      <c r="J24" s="110" t="s">
        <v>56</v>
      </c>
      <c r="K24" s="79" t="s">
        <v>57</v>
      </c>
      <c r="L24" s="123" t="s">
        <v>53</v>
      </c>
      <c r="M24" s="76" t="s">
        <v>54</v>
      </c>
      <c r="N24" s="123" t="s">
        <v>55</v>
      </c>
      <c r="O24" s="110" t="s">
        <v>56</v>
      </c>
      <c r="P24" s="79" t="s">
        <v>57</v>
      </c>
    </row>
    <row r="25" spans="2:16" s="78" customFormat="1" ht="26.25" customHeight="1">
      <c r="B25" s="453" t="s">
        <v>106</v>
      </c>
      <c r="C25" s="454"/>
      <c r="D25" s="454"/>
      <c r="E25" s="454"/>
      <c r="F25" s="454"/>
      <c r="G25" s="82">
        <v>21997</v>
      </c>
      <c r="H25" s="84">
        <v>19233</v>
      </c>
      <c r="I25" s="77">
        <v>21966</v>
      </c>
      <c r="J25" s="182">
        <v>22474</v>
      </c>
      <c r="K25" s="85">
        <v>85673</v>
      </c>
      <c r="L25" s="77">
        <v>18574</v>
      </c>
      <c r="M25" s="84">
        <v>19293</v>
      </c>
      <c r="N25" s="77">
        <v>19685</v>
      </c>
      <c r="O25" s="182">
        <v>22033</v>
      </c>
      <c r="P25" s="85">
        <v>79586</v>
      </c>
    </row>
    <row r="26" spans="2:16" s="78" customFormat="1" ht="26.25" customHeight="1">
      <c r="B26" s="455"/>
      <c r="C26" s="456"/>
      <c r="D26" s="456"/>
      <c r="E26" s="456"/>
      <c r="F26" s="456"/>
      <c r="G26" s="88" t="s">
        <v>274</v>
      </c>
      <c r="H26" s="91" t="s">
        <v>275</v>
      </c>
      <c r="I26" s="124" t="s">
        <v>276</v>
      </c>
      <c r="J26" s="90" t="s">
        <v>277</v>
      </c>
      <c r="K26" s="92" t="s">
        <v>210</v>
      </c>
      <c r="L26" s="124" t="s">
        <v>221</v>
      </c>
      <c r="M26" s="91" t="s">
        <v>181</v>
      </c>
      <c r="N26" s="124" t="s">
        <v>204</v>
      </c>
      <c r="O26" s="90" t="s">
        <v>222</v>
      </c>
      <c r="P26" s="92" t="s">
        <v>223</v>
      </c>
    </row>
    <row r="27" spans="2:16" s="78" customFormat="1" ht="26.25" customHeight="1">
      <c r="B27" s="472" t="s">
        <v>95</v>
      </c>
      <c r="C27" s="473"/>
      <c r="D27" s="473"/>
      <c r="E27" s="473"/>
      <c r="F27" s="473"/>
      <c r="G27" s="99">
        <v>134</v>
      </c>
      <c r="H27" s="87">
        <v>106</v>
      </c>
      <c r="I27" s="87">
        <v>150</v>
      </c>
      <c r="J27" s="100">
        <v>177</v>
      </c>
      <c r="K27" s="85">
        <v>569</v>
      </c>
      <c r="L27" s="190">
        <v>160</v>
      </c>
      <c r="M27" s="87">
        <v>116</v>
      </c>
      <c r="N27" s="87">
        <v>158</v>
      </c>
      <c r="O27" s="100">
        <v>255</v>
      </c>
      <c r="P27" s="101">
        <v>691</v>
      </c>
    </row>
    <row r="28" spans="2:16" s="78" customFormat="1" ht="26.25" customHeight="1">
      <c r="B28" s="474"/>
      <c r="C28" s="475"/>
      <c r="D28" s="475"/>
      <c r="E28" s="475"/>
      <c r="F28" s="475"/>
      <c r="G28" s="98" t="s">
        <v>278</v>
      </c>
      <c r="H28" s="91" t="s">
        <v>279</v>
      </c>
      <c r="I28" s="91" t="s">
        <v>280</v>
      </c>
      <c r="J28" s="90" t="s">
        <v>281</v>
      </c>
      <c r="K28" s="102" t="s">
        <v>282</v>
      </c>
      <c r="L28" s="191" t="s">
        <v>224</v>
      </c>
      <c r="M28" s="91" t="s">
        <v>225</v>
      </c>
      <c r="N28" s="91" t="s">
        <v>226</v>
      </c>
      <c r="O28" s="90" t="s">
        <v>172</v>
      </c>
      <c r="P28" s="102" t="s">
        <v>227</v>
      </c>
    </row>
    <row r="29" spans="2:16" s="78" customFormat="1" ht="26.25" customHeight="1">
      <c r="B29" s="472" t="s">
        <v>96</v>
      </c>
      <c r="C29" s="473"/>
      <c r="D29" s="473"/>
      <c r="E29" s="473"/>
      <c r="F29" s="473"/>
      <c r="G29" s="99">
        <v>1302</v>
      </c>
      <c r="H29" s="87">
        <v>1428</v>
      </c>
      <c r="I29" s="87">
        <v>1421</v>
      </c>
      <c r="J29" s="100">
        <v>1691</v>
      </c>
      <c r="K29" s="85">
        <v>5844</v>
      </c>
      <c r="L29" s="190">
        <v>923</v>
      </c>
      <c r="M29" s="87">
        <v>1523</v>
      </c>
      <c r="N29" s="87">
        <v>837</v>
      </c>
      <c r="O29" s="100">
        <v>1480</v>
      </c>
      <c r="P29" s="101">
        <v>4764</v>
      </c>
    </row>
    <row r="30" spans="2:16" s="78" customFormat="1" ht="26.25" customHeight="1">
      <c r="B30" s="474"/>
      <c r="C30" s="475"/>
      <c r="D30" s="475"/>
      <c r="E30" s="475"/>
      <c r="F30" s="475"/>
      <c r="G30" s="98" t="s">
        <v>283</v>
      </c>
      <c r="H30" s="91" t="s">
        <v>284</v>
      </c>
      <c r="I30" s="91" t="s">
        <v>285</v>
      </c>
      <c r="J30" s="90" t="s">
        <v>286</v>
      </c>
      <c r="K30" s="102" t="s">
        <v>287</v>
      </c>
      <c r="L30" s="191" t="s">
        <v>228</v>
      </c>
      <c r="M30" s="91" t="s">
        <v>206</v>
      </c>
      <c r="N30" s="91" t="s">
        <v>229</v>
      </c>
      <c r="O30" s="90" t="s">
        <v>168</v>
      </c>
      <c r="P30" s="102" t="s">
        <v>230</v>
      </c>
    </row>
    <row r="31" spans="2:16" ht="26.25" customHeight="1">
      <c r="B31" s="457" t="s">
        <v>101</v>
      </c>
      <c r="C31" s="458"/>
      <c r="D31" s="458"/>
      <c r="E31" s="458"/>
      <c r="F31" s="458"/>
      <c r="G31" s="187">
        <v>-1241</v>
      </c>
      <c r="H31" s="115">
        <v>-1049</v>
      </c>
      <c r="I31" s="115">
        <v>-1232</v>
      </c>
      <c r="J31" s="183">
        <v>-1731</v>
      </c>
      <c r="K31" s="146">
        <v>-5255</v>
      </c>
      <c r="L31" s="192">
        <v>-1190</v>
      </c>
      <c r="M31" s="115">
        <v>-1080</v>
      </c>
      <c r="N31" s="115">
        <v>-1296</v>
      </c>
      <c r="O31" s="183">
        <v>-1656</v>
      </c>
      <c r="P31" s="116">
        <v>-5222</v>
      </c>
    </row>
    <row r="32" spans="2:16" ht="26.25" customHeight="1">
      <c r="B32" s="455"/>
      <c r="C32" s="456"/>
      <c r="D32" s="456"/>
      <c r="E32" s="456"/>
      <c r="F32" s="456"/>
      <c r="G32" s="103" t="s">
        <v>288</v>
      </c>
      <c r="H32" s="93" t="s">
        <v>289</v>
      </c>
      <c r="I32" s="93" t="s">
        <v>290</v>
      </c>
      <c r="J32" s="104" t="s">
        <v>291</v>
      </c>
      <c r="K32" s="105" t="s">
        <v>292</v>
      </c>
      <c r="L32" s="193" t="s">
        <v>231</v>
      </c>
      <c r="M32" s="93" t="s">
        <v>232</v>
      </c>
      <c r="N32" s="93" t="s">
        <v>233</v>
      </c>
      <c r="O32" s="104" t="s">
        <v>234</v>
      </c>
      <c r="P32" s="105" t="s">
        <v>184</v>
      </c>
    </row>
    <row r="33" spans="1:16" ht="26.25" customHeight="1">
      <c r="B33" s="457" t="s">
        <v>194</v>
      </c>
      <c r="C33" s="458"/>
      <c r="D33" s="458"/>
      <c r="E33" s="458"/>
      <c r="F33" s="458"/>
      <c r="G33" s="99">
        <v>22194</v>
      </c>
      <c r="H33" s="87">
        <v>19718</v>
      </c>
      <c r="I33" s="87">
        <v>22306</v>
      </c>
      <c r="J33" s="100">
        <v>22612</v>
      </c>
      <c r="K33" s="409">
        <v>86832</v>
      </c>
      <c r="L33" s="190">
        <v>18468</v>
      </c>
      <c r="M33" s="87">
        <v>19853</v>
      </c>
      <c r="N33" s="87">
        <v>19384</v>
      </c>
      <c r="O33" s="100">
        <v>22113</v>
      </c>
      <c r="P33" s="101">
        <v>79820</v>
      </c>
    </row>
    <row r="34" spans="1:16" s="78" customFormat="1" ht="26.25" customHeight="1" thickBot="1">
      <c r="B34" s="459"/>
      <c r="C34" s="460"/>
      <c r="D34" s="460"/>
      <c r="E34" s="460"/>
      <c r="F34" s="460"/>
      <c r="G34" s="106" t="s">
        <v>293</v>
      </c>
      <c r="H34" s="96" t="s">
        <v>294</v>
      </c>
      <c r="I34" s="96" t="s">
        <v>295</v>
      </c>
      <c r="J34" s="107" t="s">
        <v>296</v>
      </c>
      <c r="K34" s="108" t="s">
        <v>262</v>
      </c>
      <c r="L34" s="194" t="s">
        <v>235</v>
      </c>
      <c r="M34" s="96" t="s">
        <v>185</v>
      </c>
      <c r="N34" s="96" t="s">
        <v>183</v>
      </c>
      <c r="O34" s="107" t="s">
        <v>236</v>
      </c>
      <c r="P34" s="108" t="s">
        <v>184</v>
      </c>
    </row>
    <row r="35" spans="1:16" ht="50.25" customHeight="1" thickBot="1">
      <c r="A35" s="109"/>
      <c r="B35" s="111" t="s">
        <v>99</v>
      </c>
      <c r="C35" s="111"/>
      <c r="D35" s="109"/>
      <c r="E35" s="109"/>
      <c r="F35" s="109"/>
    </row>
    <row r="36" spans="1:16" ht="28.5" customHeight="1">
      <c r="A36" s="109"/>
      <c r="B36" s="466"/>
      <c r="C36" s="467"/>
      <c r="D36" s="467"/>
      <c r="E36" s="467"/>
      <c r="F36" s="467"/>
      <c r="G36" s="298"/>
      <c r="H36" s="299"/>
      <c r="I36" s="300">
        <v>45778</v>
      </c>
      <c r="J36" s="299"/>
      <c r="K36" s="301"/>
      <c r="L36" s="302"/>
      <c r="M36" s="303"/>
      <c r="N36" s="304">
        <v>45413</v>
      </c>
      <c r="O36" s="303"/>
      <c r="P36" s="305"/>
    </row>
    <row r="37" spans="1:16" ht="28.5" customHeight="1" thickBot="1">
      <c r="A37" s="109"/>
      <c r="B37" s="468"/>
      <c r="C37" s="469"/>
      <c r="D37" s="469"/>
      <c r="E37" s="469"/>
      <c r="F37" s="469"/>
      <c r="G37" s="80" t="s">
        <v>53</v>
      </c>
      <c r="H37" s="76" t="s">
        <v>54</v>
      </c>
      <c r="I37" s="123" t="s">
        <v>55</v>
      </c>
      <c r="J37" s="110" t="s">
        <v>56</v>
      </c>
      <c r="K37" s="79" t="s">
        <v>57</v>
      </c>
      <c r="L37" s="80" t="s">
        <v>53</v>
      </c>
      <c r="M37" s="76" t="s">
        <v>54</v>
      </c>
      <c r="N37" s="123" t="s">
        <v>55</v>
      </c>
      <c r="O37" s="110" t="s">
        <v>56</v>
      </c>
      <c r="P37" s="79" t="s">
        <v>57</v>
      </c>
    </row>
    <row r="38" spans="1:16" ht="33.75" customHeight="1">
      <c r="A38" s="109"/>
      <c r="B38" s="114" t="s">
        <v>98</v>
      </c>
      <c r="C38" s="297"/>
      <c r="D38" s="112"/>
      <c r="E38" s="112"/>
      <c r="F38" s="139"/>
      <c r="G38" s="188">
        <v>24089</v>
      </c>
      <c r="H38" s="113">
        <v>23342</v>
      </c>
      <c r="I38" s="113">
        <v>25684</v>
      </c>
      <c r="J38" s="184">
        <v>27235</v>
      </c>
      <c r="K38" s="140">
        <v>100350</v>
      </c>
      <c r="L38" s="188">
        <v>20850</v>
      </c>
      <c r="M38" s="113">
        <v>22114</v>
      </c>
      <c r="N38" s="113">
        <v>22046</v>
      </c>
      <c r="O38" s="184">
        <v>25301</v>
      </c>
      <c r="P38" s="140">
        <v>90313</v>
      </c>
    </row>
    <row r="39" spans="1:16" ht="33.75" customHeight="1">
      <c r="A39" s="109"/>
      <c r="B39" s="114" t="s">
        <v>76</v>
      </c>
      <c r="C39" s="297"/>
      <c r="D39" s="112"/>
      <c r="E39" s="112"/>
      <c r="F39" s="139"/>
      <c r="G39" s="188">
        <v>3093</v>
      </c>
      <c r="H39" s="113">
        <v>2672</v>
      </c>
      <c r="I39" s="113">
        <v>3907</v>
      </c>
      <c r="J39" s="184">
        <v>3738</v>
      </c>
      <c r="K39" s="140">
        <v>13412</v>
      </c>
      <c r="L39" s="188">
        <v>3204</v>
      </c>
      <c r="M39" s="113">
        <v>3695</v>
      </c>
      <c r="N39" s="113">
        <v>3170</v>
      </c>
      <c r="O39" s="184">
        <v>4399</v>
      </c>
      <c r="P39" s="140">
        <v>14469</v>
      </c>
    </row>
    <row r="40" spans="1:16" ht="33.75" customHeight="1">
      <c r="A40" s="109"/>
      <c r="B40" s="114" t="s">
        <v>140</v>
      </c>
      <c r="C40" s="297"/>
      <c r="D40" s="112"/>
      <c r="E40" s="112"/>
      <c r="F40" s="139"/>
      <c r="G40" s="188">
        <v>7637</v>
      </c>
      <c r="H40" s="113">
        <v>8102</v>
      </c>
      <c r="I40" s="113">
        <v>8820</v>
      </c>
      <c r="J40" s="184">
        <v>8682</v>
      </c>
      <c r="K40" s="140">
        <v>33241</v>
      </c>
      <c r="L40" s="188">
        <v>7857</v>
      </c>
      <c r="M40" s="113">
        <v>7975</v>
      </c>
      <c r="N40" s="113">
        <v>8207</v>
      </c>
      <c r="O40" s="184">
        <v>8215</v>
      </c>
      <c r="P40" s="140">
        <v>32256</v>
      </c>
    </row>
    <row r="41" spans="1:16" ht="33.75" customHeight="1">
      <c r="A41" s="109"/>
      <c r="B41" s="114" t="s">
        <v>138</v>
      </c>
      <c r="C41" s="297"/>
      <c r="D41" s="112"/>
      <c r="E41" s="112"/>
      <c r="F41" s="139"/>
      <c r="G41" s="188">
        <v>4910</v>
      </c>
      <c r="H41" s="113">
        <v>5694</v>
      </c>
      <c r="I41" s="113">
        <v>4797</v>
      </c>
      <c r="J41" s="184">
        <v>6192</v>
      </c>
      <c r="K41" s="140">
        <v>21595</v>
      </c>
      <c r="L41" s="188">
        <v>5226</v>
      </c>
      <c r="M41" s="113">
        <v>4658</v>
      </c>
      <c r="N41" s="113">
        <v>4817</v>
      </c>
      <c r="O41" s="184">
        <v>5615</v>
      </c>
      <c r="P41" s="140">
        <v>20317</v>
      </c>
    </row>
    <row r="42" spans="1:16" ht="33.75" customHeight="1">
      <c r="A42" s="109"/>
      <c r="B42" s="114" t="s">
        <v>83</v>
      </c>
      <c r="C42" s="297"/>
      <c r="D42" s="112"/>
      <c r="E42" s="112"/>
      <c r="F42" s="139"/>
      <c r="G42" s="188">
        <v>526</v>
      </c>
      <c r="H42" s="113">
        <v>547</v>
      </c>
      <c r="I42" s="113">
        <v>548</v>
      </c>
      <c r="J42" s="184">
        <v>604</v>
      </c>
      <c r="K42" s="140">
        <v>2227</v>
      </c>
      <c r="L42" s="188">
        <v>606</v>
      </c>
      <c r="M42" s="113">
        <v>419</v>
      </c>
      <c r="N42" s="113">
        <v>717</v>
      </c>
      <c r="O42" s="184">
        <v>431</v>
      </c>
      <c r="P42" s="140">
        <v>2174</v>
      </c>
    </row>
    <row r="43" spans="1:16" ht="33.75" customHeight="1">
      <c r="A43" s="109"/>
      <c r="B43" s="114" t="s">
        <v>139</v>
      </c>
      <c r="C43" s="297"/>
      <c r="D43" s="112"/>
      <c r="E43" s="112"/>
      <c r="F43" s="139"/>
      <c r="G43" s="188">
        <v>1463</v>
      </c>
      <c r="H43" s="113">
        <v>1301</v>
      </c>
      <c r="I43" s="113">
        <v>1532</v>
      </c>
      <c r="J43" s="184">
        <v>1552</v>
      </c>
      <c r="K43" s="140">
        <v>5850</v>
      </c>
      <c r="L43" s="188">
        <v>1158</v>
      </c>
      <c r="M43" s="113">
        <v>1330</v>
      </c>
      <c r="N43" s="113">
        <v>1119</v>
      </c>
      <c r="O43" s="184">
        <v>1581</v>
      </c>
      <c r="P43" s="140">
        <v>5190</v>
      </c>
    </row>
    <row r="44" spans="1:16" ht="33.75" customHeight="1" thickBot="1">
      <c r="A44" s="109"/>
      <c r="B44" s="441" t="s">
        <v>52</v>
      </c>
      <c r="C44" s="442"/>
      <c r="D44" s="443"/>
      <c r="E44" s="440"/>
      <c r="F44" s="444"/>
      <c r="G44" s="189">
        <v>41721</v>
      </c>
      <c r="H44" s="117">
        <v>41660</v>
      </c>
      <c r="I44" s="117">
        <v>45290</v>
      </c>
      <c r="J44" s="185">
        <v>48006</v>
      </c>
      <c r="K44" s="141">
        <v>176678</v>
      </c>
      <c r="L44" s="189">
        <v>38903</v>
      </c>
      <c r="M44" s="117">
        <v>40193</v>
      </c>
      <c r="N44" s="117">
        <v>40079</v>
      </c>
      <c r="O44" s="185">
        <v>45545</v>
      </c>
      <c r="P44" s="141">
        <v>164722</v>
      </c>
    </row>
    <row r="45" spans="1:16">
      <c r="B45" s="70" t="s">
        <v>82</v>
      </c>
      <c r="C45" s="70"/>
    </row>
    <row r="46" spans="1:16" ht="22.5" thickBot="1"/>
    <row r="47" spans="1:16">
      <c r="B47" s="466"/>
      <c r="C47" s="467"/>
      <c r="D47" s="467"/>
      <c r="E47" s="467"/>
      <c r="F47" s="467"/>
      <c r="G47" s="298"/>
      <c r="H47" s="299"/>
      <c r="I47" s="300">
        <v>45778</v>
      </c>
      <c r="J47" s="299"/>
      <c r="K47" s="301"/>
      <c r="L47" s="302"/>
      <c r="M47" s="303"/>
      <c r="N47" s="304">
        <v>45413</v>
      </c>
      <c r="O47" s="303"/>
      <c r="P47" s="305"/>
    </row>
    <row r="48" spans="1:16" ht="22.5" thickBot="1">
      <c r="B48" s="468"/>
      <c r="C48" s="469"/>
      <c r="D48" s="469"/>
      <c r="E48" s="469"/>
      <c r="F48" s="469"/>
      <c r="G48" s="306" t="s">
        <v>53</v>
      </c>
      <c r="H48" s="307" t="s">
        <v>54</v>
      </c>
      <c r="I48" s="330" t="s">
        <v>55</v>
      </c>
      <c r="J48" s="329" t="s">
        <v>56</v>
      </c>
      <c r="K48" s="308"/>
      <c r="L48" s="80" t="s">
        <v>53</v>
      </c>
      <c r="M48" s="76" t="s">
        <v>54</v>
      </c>
      <c r="N48" s="123" t="s">
        <v>55</v>
      </c>
      <c r="O48" s="110" t="s">
        <v>56</v>
      </c>
      <c r="P48" s="79"/>
    </row>
    <row r="49" spans="2:16" ht="31.5" customHeight="1" thickBot="1">
      <c r="B49" s="309" t="s">
        <v>198</v>
      </c>
      <c r="C49" s="310"/>
      <c r="D49" s="311"/>
      <c r="E49" s="311"/>
      <c r="F49" s="312"/>
      <c r="G49" s="313">
        <v>2245</v>
      </c>
      <c r="H49" s="314">
        <v>2254</v>
      </c>
      <c r="I49" s="314">
        <v>2250</v>
      </c>
      <c r="J49" s="315">
        <v>2258</v>
      </c>
      <c r="K49" s="316" t="s">
        <v>19</v>
      </c>
      <c r="L49" s="317">
        <v>2346</v>
      </c>
      <c r="M49" s="318">
        <v>2296</v>
      </c>
      <c r="N49" s="318">
        <v>2268</v>
      </c>
      <c r="O49" s="319">
        <v>2257</v>
      </c>
      <c r="P49" s="316" t="s">
        <v>19</v>
      </c>
    </row>
  </sheetData>
  <mergeCells count="20">
    <mergeCell ref="B47:F48"/>
    <mergeCell ref="C9:F10"/>
    <mergeCell ref="C5:C8"/>
    <mergeCell ref="B21:P21"/>
    <mergeCell ref="B36:F37"/>
    <mergeCell ref="B27:F28"/>
    <mergeCell ref="B23:F24"/>
    <mergeCell ref="B33:F34"/>
    <mergeCell ref="B31:F32"/>
    <mergeCell ref="B29:F30"/>
    <mergeCell ref="B3:F4"/>
    <mergeCell ref="B25:F26"/>
    <mergeCell ref="B19:F20"/>
    <mergeCell ref="B17:F18"/>
    <mergeCell ref="B15:F16"/>
    <mergeCell ref="B13:F14"/>
    <mergeCell ref="D7:F8"/>
    <mergeCell ref="D5:F6"/>
    <mergeCell ref="B5:B12"/>
    <mergeCell ref="C11:F12"/>
  </mergeCells>
  <phoneticPr fontId="2"/>
  <printOptions horizontalCentered="1" verticalCentered="1"/>
  <pageMargins left="0.23622047244094499" right="0.196850393700787" top="0.27559055118110198" bottom="0.31496062992126" header="0.511811023622047" footer="0.15748031496063"/>
  <pageSetup paperSize="9" scale="42" orientation="landscape" r:id="rId1"/>
  <headerFooter alignWithMargins="0"/>
  <ignoredErrors>
    <ignoredError sqref="B5:P18 B20:P34 C19:P19"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E8D9C-EB14-4E9F-A0FF-983DD7547DD9}">
  <sheetPr>
    <pageSetUpPr fitToPage="1"/>
  </sheetPr>
  <dimension ref="A1:L51"/>
  <sheetViews>
    <sheetView showGridLines="0" view="pageBreakPreview" zoomScale="60" zoomScaleNormal="75" workbookViewId="0"/>
  </sheetViews>
  <sheetFormatPr defaultColWidth="8.6328125" defaultRowHeight="20.149999999999999" customHeight="1"/>
  <cols>
    <col min="1" max="1" width="2.6328125" style="16" customWidth="1"/>
    <col min="2" max="2" width="3.6328125" style="17" customWidth="1"/>
    <col min="3" max="3" width="42.90625" style="16" customWidth="1"/>
    <col min="4" max="4" width="82.90625" style="16" customWidth="1"/>
    <col min="5" max="5" width="6" style="16" customWidth="1"/>
    <col min="6" max="10" width="11.6328125" style="16" customWidth="1"/>
    <col min="11" max="11" width="3.6328125" style="16" customWidth="1"/>
    <col min="12" max="16384" width="8.6328125" style="16"/>
  </cols>
  <sheetData>
    <row r="1" spans="1:12" ht="21.75" customHeight="1">
      <c r="A1" s="12"/>
      <c r="B1" s="13" t="s">
        <v>298</v>
      </c>
      <c r="C1" s="14"/>
      <c r="D1" s="14"/>
      <c r="E1" s="15"/>
      <c r="F1" s="15"/>
      <c r="G1" s="15"/>
      <c r="H1" s="15"/>
      <c r="I1" s="15"/>
      <c r="J1" s="15"/>
      <c r="K1" s="15"/>
      <c r="L1" s="15"/>
    </row>
    <row r="2" spans="1:12" ht="20.25" customHeight="1"/>
    <row r="3" spans="1:12" ht="20.149999999999999" customHeight="1">
      <c r="B3" s="17" t="s">
        <v>59</v>
      </c>
      <c r="C3" s="16" t="s">
        <v>8</v>
      </c>
      <c r="D3" s="16" t="s">
        <v>9</v>
      </c>
      <c r="E3" s="16" t="s">
        <v>300</v>
      </c>
      <c r="L3" s="18"/>
    </row>
    <row r="4" spans="1:12" ht="20.149999999999999" customHeight="1">
      <c r="C4" s="16" t="s">
        <v>60</v>
      </c>
      <c r="D4" s="16" t="s">
        <v>61</v>
      </c>
      <c r="E4" s="16" t="s">
        <v>301</v>
      </c>
      <c r="L4" s="18" t="s">
        <v>31</v>
      </c>
    </row>
    <row r="6" spans="1:12" ht="20.149999999999999" customHeight="1">
      <c r="B6" s="17" t="s">
        <v>62</v>
      </c>
      <c r="C6" s="16" t="s">
        <v>10</v>
      </c>
      <c r="D6" s="16" t="s">
        <v>32</v>
      </c>
    </row>
    <row r="7" spans="1:12" ht="22.5">
      <c r="C7" s="16" t="s">
        <v>63</v>
      </c>
      <c r="D7" s="16" t="s">
        <v>64</v>
      </c>
    </row>
    <row r="9" spans="1:12" ht="20.149999999999999" customHeight="1">
      <c r="B9" s="17" t="s">
        <v>65</v>
      </c>
      <c r="C9" s="16" t="s">
        <v>7</v>
      </c>
      <c r="D9" s="144">
        <v>25225</v>
      </c>
    </row>
    <row r="10" spans="1:12" ht="20.149999999999999" customHeight="1">
      <c r="C10" s="16" t="s">
        <v>66</v>
      </c>
      <c r="D10" s="71"/>
    </row>
    <row r="12" spans="1:12" ht="20.149999999999999" customHeight="1">
      <c r="B12" s="17" t="s">
        <v>67</v>
      </c>
      <c r="C12" s="16" t="s">
        <v>84</v>
      </c>
      <c r="D12" s="16" t="s">
        <v>136</v>
      </c>
    </row>
    <row r="13" spans="1:12" ht="20.149999999999999" customHeight="1">
      <c r="C13" s="16" t="s">
        <v>154</v>
      </c>
      <c r="D13" s="16" t="s">
        <v>137</v>
      </c>
    </row>
    <row r="15" spans="1:12" ht="20.149999999999999" customHeight="1">
      <c r="B15" s="17" t="s">
        <v>68</v>
      </c>
      <c r="C15" s="16" t="s">
        <v>11</v>
      </c>
      <c r="D15" s="145">
        <v>2261</v>
      </c>
      <c r="E15" s="16" t="s">
        <v>195</v>
      </c>
    </row>
    <row r="16" spans="1:12" ht="20.149999999999999" customHeight="1">
      <c r="C16" s="16" t="s">
        <v>69</v>
      </c>
      <c r="D16" s="25"/>
    </row>
    <row r="18" spans="2:6" ht="20.149999999999999" customHeight="1">
      <c r="B18" s="17" t="s">
        <v>70</v>
      </c>
      <c r="C18" s="16" t="s">
        <v>12</v>
      </c>
      <c r="D18" s="19" t="s">
        <v>90</v>
      </c>
    </row>
    <row r="19" spans="2:6" ht="20.149999999999999" customHeight="1">
      <c r="C19" s="16" t="s">
        <v>71</v>
      </c>
      <c r="D19" s="19" t="s">
        <v>91</v>
      </c>
    </row>
    <row r="20" spans="2:6" ht="22.5">
      <c r="D20" s="19" t="s">
        <v>92</v>
      </c>
      <c r="E20" s="17"/>
    </row>
    <row r="21" spans="2:6" ht="21.75" customHeight="1">
      <c r="D21" s="19" t="s">
        <v>93</v>
      </c>
    </row>
    <row r="22" spans="2:6" ht="20.149999999999999" customHeight="1">
      <c r="D22" s="16" t="s">
        <v>94</v>
      </c>
    </row>
    <row r="24" spans="2:6" ht="20.149999999999999" customHeight="1">
      <c r="B24" s="17" t="s">
        <v>59</v>
      </c>
      <c r="C24" s="16" t="s">
        <v>15</v>
      </c>
      <c r="D24" s="16" t="s">
        <v>33</v>
      </c>
    </row>
    <row r="25" spans="2:6" ht="20.149999999999999" customHeight="1">
      <c r="C25" s="16" t="s">
        <v>72</v>
      </c>
      <c r="D25" s="16" t="s">
        <v>73</v>
      </c>
    </row>
    <row r="26" spans="2:6" ht="20.149999999999999" customHeight="1">
      <c r="B26" s="16"/>
    </row>
    <row r="27" spans="2:6" ht="20.149999999999999" customHeight="1">
      <c r="D27" s="17" t="s">
        <v>237</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6"/>
    </row>
    <row r="50" spans="2:2" ht="20.149999999999999" customHeight="1">
      <c r="B50" s="16"/>
    </row>
    <row r="51" spans="2:2" ht="20.149999999999999" customHeight="1">
      <c r="B51" s="16"/>
    </row>
  </sheetData>
  <phoneticPr fontId="2"/>
  <printOptions horizontalCentered="1" verticalCentered="1"/>
  <pageMargins left="0.23622047244094499" right="0.196850393700787" top="0.27559055118110198" bottom="0.31496062992126" header="0.511811023622047" footer="0.15748031496063"/>
  <pageSetup paperSize="9" scale="7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A33B-DEF1-417E-888A-F1E66EC5F903}">
  <sheetPr>
    <pageSetUpPr fitToPage="1"/>
  </sheetPr>
  <dimension ref="C1:S24"/>
  <sheetViews>
    <sheetView view="pageBreakPreview" zoomScale="70" zoomScaleNormal="85" zoomScaleSheetLayoutView="7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4" customWidth="1"/>
    <col min="10" max="10" width="17" style="5" customWidth="1"/>
    <col min="11" max="19" width="17.08984375" style="5" customWidth="1"/>
    <col min="20" max="16384" width="9" style="5"/>
  </cols>
  <sheetData>
    <row r="1" spans="3:19" ht="21.75" customHeight="1">
      <c r="C1" s="2" t="s">
        <v>78</v>
      </c>
      <c r="D1" s="20"/>
      <c r="E1" s="20"/>
      <c r="F1" s="21"/>
      <c r="G1" s="21"/>
      <c r="H1" s="21"/>
      <c r="I1" s="21"/>
      <c r="J1" s="22"/>
      <c r="K1" s="23"/>
      <c r="L1" s="23"/>
      <c r="M1" s="23"/>
      <c r="N1" s="23"/>
      <c r="O1" s="23"/>
      <c r="P1" s="23"/>
      <c r="Q1" s="23"/>
      <c r="R1" s="23"/>
      <c r="S1" s="23"/>
    </row>
    <row r="2" spans="3:19" s="3" customFormat="1" ht="21.75" customHeight="1">
      <c r="C2" s="55"/>
      <c r="D2" s="56"/>
      <c r="E2" s="56"/>
      <c r="F2" s="57"/>
      <c r="G2" s="57"/>
      <c r="H2" s="57"/>
      <c r="I2" s="33"/>
      <c r="J2" s="34"/>
    </row>
    <row r="3" spans="3:19" ht="20.149999999999999" customHeight="1">
      <c r="C3" s="58"/>
      <c r="D3" s="59"/>
      <c r="E3" s="59"/>
      <c r="F3" s="57"/>
      <c r="G3" s="57"/>
      <c r="H3" s="57"/>
      <c r="I3" s="16"/>
    </row>
    <row r="4" spans="3:19" ht="11.25" customHeight="1">
      <c r="C4" s="60"/>
      <c r="D4" s="59"/>
      <c r="E4" s="59"/>
      <c r="F4" s="57"/>
      <c r="G4" s="57"/>
      <c r="H4" s="57"/>
    </row>
    <row r="5" spans="3:19" ht="20.149999999999999" customHeight="1">
      <c r="C5" s="59"/>
      <c r="D5" s="59"/>
      <c r="E5" s="59"/>
      <c r="F5" s="57"/>
      <c r="G5" s="57"/>
      <c r="H5" s="57"/>
    </row>
    <row r="6" spans="3:19" ht="20.149999999999999" customHeight="1">
      <c r="C6" s="59"/>
      <c r="D6" s="59"/>
      <c r="E6" s="59"/>
      <c r="F6" s="57"/>
      <c r="G6" s="57"/>
      <c r="H6" s="57"/>
    </row>
    <row r="7" spans="3:19" ht="20.149999999999999" customHeight="1">
      <c r="C7" s="59"/>
      <c r="D7" s="59"/>
      <c r="E7" s="59"/>
      <c r="F7" s="57"/>
      <c r="G7" s="256"/>
      <c r="H7" s="57"/>
    </row>
    <row r="8" spans="3:19" ht="20.149999999999999" customHeight="1">
      <c r="C8" s="59"/>
      <c r="D8" s="59"/>
      <c r="E8" s="59"/>
      <c r="F8" s="57"/>
      <c r="G8" s="57"/>
      <c r="H8" s="57"/>
    </row>
    <row r="9" spans="3:19" ht="20.149999999999999" customHeight="1">
      <c r="C9" s="59"/>
      <c r="D9" s="59"/>
      <c r="E9" s="59"/>
      <c r="F9" s="57"/>
      <c r="G9" s="57"/>
      <c r="H9" s="57"/>
    </row>
    <row r="10" spans="3:19" ht="20.149999999999999" customHeight="1">
      <c r="C10" s="59"/>
      <c r="D10" s="59"/>
      <c r="E10" s="59"/>
      <c r="F10" s="57"/>
      <c r="G10" s="57"/>
      <c r="H10" s="57"/>
    </row>
    <row r="11" spans="3:19" ht="20.149999999999999" customHeight="1">
      <c r="C11" s="59"/>
      <c r="D11" s="59"/>
      <c r="E11" s="59"/>
      <c r="F11" s="57"/>
      <c r="G11" s="57"/>
      <c r="H11" s="57"/>
    </row>
    <row r="12" spans="3:19" ht="20.149999999999999" customHeight="1">
      <c r="C12" s="59"/>
      <c r="D12" s="59"/>
      <c r="E12" s="59"/>
      <c r="F12" s="57"/>
      <c r="G12" s="57"/>
      <c r="H12" s="57"/>
    </row>
    <row r="13" spans="3:19" ht="20.149999999999999" customHeight="1">
      <c r="C13" s="59"/>
      <c r="D13" s="59"/>
      <c r="E13" s="59"/>
      <c r="F13" s="57"/>
      <c r="G13" s="57"/>
      <c r="H13" s="57"/>
    </row>
    <row r="14" spans="3:19" ht="20.149999999999999" customHeight="1">
      <c r="C14" s="59"/>
      <c r="D14" s="59"/>
      <c r="E14" s="59"/>
      <c r="F14" s="57"/>
      <c r="G14" s="57"/>
      <c r="H14" s="57"/>
    </row>
    <row r="15" spans="3:19" ht="20.149999999999999" customHeight="1">
      <c r="C15" s="59"/>
      <c r="D15" s="59"/>
      <c r="E15" s="59"/>
      <c r="F15" s="57"/>
      <c r="G15" s="57"/>
      <c r="H15" s="57"/>
    </row>
    <row r="16" spans="3:19" ht="20.149999999999999" customHeight="1">
      <c r="C16" s="59"/>
      <c r="D16" s="59"/>
      <c r="E16" s="59"/>
      <c r="F16" s="57"/>
      <c r="G16" s="57"/>
      <c r="H16" s="57"/>
    </row>
    <row r="17" spans="3:8" ht="20.149999999999999" customHeight="1">
      <c r="C17" s="59"/>
      <c r="D17" s="59"/>
      <c r="E17" s="59"/>
      <c r="F17" s="57"/>
      <c r="G17" s="57"/>
      <c r="H17" s="57"/>
    </row>
    <row r="18" spans="3:8" ht="20.149999999999999" customHeight="1">
      <c r="C18" s="59"/>
      <c r="D18" s="59"/>
      <c r="E18" s="59"/>
      <c r="F18" s="57"/>
      <c r="G18" s="57"/>
      <c r="H18" s="57"/>
    </row>
    <row r="19" spans="3:8" ht="20.149999999999999" customHeight="1">
      <c r="C19" s="59"/>
      <c r="D19" s="59"/>
      <c r="E19" s="59"/>
      <c r="F19" s="57"/>
      <c r="G19" s="57"/>
      <c r="H19" s="57"/>
    </row>
    <row r="20" spans="3:8" ht="20.149999999999999" customHeight="1">
      <c r="C20" s="59"/>
      <c r="D20" s="59"/>
      <c r="E20" s="59"/>
      <c r="F20" s="57"/>
      <c r="G20" s="57"/>
      <c r="H20" s="57"/>
    </row>
    <row r="21" spans="3:8" ht="20.149999999999999" customHeight="1">
      <c r="C21" s="59"/>
      <c r="D21" s="59"/>
      <c r="E21" s="59"/>
      <c r="F21" s="57"/>
      <c r="G21" s="57"/>
      <c r="H21" s="57"/>
    </row>
    <row r="22" spans="3:8" ht="20.149999999999999" customHeight="1">
      <c r="C22" s="59"/>
      <c r="D22" s="59"/>
      <c r="E22" s="59"/>
      <c r="F22" s="57"/>
      <c r="G22" s="57"/>
      <c r="H22" s="57"/>
    </row>
    <row r="23" spans="3:8" ht="20.149999999999999" customHeight="1">
      <c r="C23" s="59"/>
      <c r="D23" s="59"/>
      <c r="E23" s="59"/>
      <c r="F23" s="57"/>
      <c r="G23" s="57"/>
      <c r="H23" s="57"/>
    </row>
    <row r="24" spans="3:8" ht="20.149999999999999" customHeight="1">
      <c r="C24" s="59"/>
      <c r="D24" s="59"/>
      <c r="E24" s="59"/>
      <c r="F24" s="57"/>
      <c r="G24" s="57"/>
      <c r="H24" s="57"/>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EE272-1872-4E22-804C-1685D44D2806}">
  <sheetPr>
    <pageSetUpPr fitToPage="1"/>
  </sheetPr>
  <dimension ref="B1:M22"/>
  <sheetViews>
    <sheetView view="pageBreakPreview" zoomScale="80" zoomScaleNormal="85" zoomScaleSheetLayoutView="80" workbookViewId="0"/>
  </sheetViews>
  <sheetFormatPr defaultColWidth="9" defaultRowHeight="20.149999999999999" customHeight="1"/>
  <cols>
    <col min="1" max="1" width="2.6328125" style="5" customWidth="1"/>
    <col min="2" max="2" width="2.90625" style="24" customWidth="1"/>
    <col min="3" max="3" width="16.08984375" style="24" customWidth="1"/>
    <col min="4" max="4" width="17" style="5" customWidth="1"/>
    <col min="5" max="13" width="17.08984375" style="5" customWidth="1"/>
    <col min="14" max="16384" width="9" style="5"/>
  </cols>
  <sheetData>
    <row r="1" spans="2:13" ht="21.75" customHeight="1">
      <c r="B1" s="21"/>
      <c r="C1" s="2" t="s">
        <v>189</v>
      </c>
      <c r="D1" s="22"/>
      <c r="E1" s="23"/>
      <c r="F1" s="23"/>
      <c r="G1" s="23"/>
      <c r="H1" s="23"/>
      <c r="I1" s="23"/>
      <c r="J1" s="23"/>
      <c r="K1" s="23"/>
      <c r="L1" s="23"/>
      <c r="M1" s="23"/>
    </row>
    <row r="2" spans="2:13" s="3" customFormat="1" ht="21.75" customHeight="1">
      <c r="B2" s="57"/>
      <c r="C2" s="57"/>
      <c r="D2" s="61"/>
      <c r="E2" s="59"/>
      <c r="F2" s="59"/>
      <c r="G2" s="59"/>
      <c r="H2" s="59"/>
      <c r="I2" s="59"/>
    </row>
    <row r="3" spans="2:13" ht="20.149999999999999" customHeight="1">
      <c r="B3" s="57"/>
      <c r="C3" s="58"/>
      <c r="D3" s="59"/>
      <c r="E3" s="59"/>
      <c r="F3" s="59"/>
      <c r="G3" s="59"/>
      <c r="H3" s="59"/>
      <c r="I3" s="59"/>
    </row>
    <row r="4" spans="2:13" ht="11.25" customHeight="1">
      <c r="B4" s="57"/>
      <c r="C4" s="57"/>
      <c r="D4" s="59"/>
      <c r="E4" s="59"/>
      <c r="F4" s="59"/>
      <c r="G4" s="59"/>
      <c r="H4" s="59"/>
      <c r="I4" s="59"/>
    </row>
    <row r="5" spans="2:13" ht="20.149999999999999" customHeight="1">
      <c r="B5" s="57"/>
      <c r="C5" s="57"/>
      <c r="D5" s="59"/>
      <c r="E5" s="59"/>
      <c r="F5" s="59"/>
      <c r="G5" s="59"/>
      <c r="H5" s="59"/>
      <c r="I5" s="59"/>
    </row>
    <row r="6" spans="2:13" ht="20.149999999999999" customHeight="1">
      <c r="B6" s="57"/>
      <c r="C6" s="57"/>
      <c r="D6" s="59"/>
      <c r="E6" s="59"/>
      <c r="F6" s="59"/>
      <c r="G6" s="59"/>
      <c r="H6" s="59"/>
      <c r="I6" s="59"/>
    </row>
    <row r="7" spans="2:13" ht="20.149999999999999" customHeight="1">
      <c r="B7" s="57"/>
      <c r="C7" s="57"/>
      <c r="D7" s="59"/>
      <c r="E7" s="59"/>
      <c r="F7" s="59"/>
      <c r="G7" s="59"/>
      <c r="H7" s="59"/>
      <c r="I7" s="59"/>
    </row>
    <row r="8" spans="2:13" ht="20.149999999999999" customHeight="1">
      <c r="B8" s="57"/>
      <c r="C8" s="57"/>
      <c r="D8" s="59"/>
      <c r="E8" s="59"/>
      <c r="F8" s="59"/>
      <c r="G8" s="59"/>
      <c r="H8" s="59"/>
      <c r="I8" s="59"/>
    </row>
    <row r="9" spans="2:13" ht="20.149999999999999" customHeight="1">
      <c r="B9" s="57"/>
      <c r="C9" s="57"/>
      <c r="D9" s="59"/>
      <c r="E9" s="59"/>
      <c r="F9" s="59"/>
      <c r="G9" s="59"/>
      <c r="H9" s="59"/>
      <c r="I9" s="59"/>
    </row>
    <row r="10" spans="2:13" ht="20.149999999999999" customHeight="1">
      <c r="B10" s="57"/>
      <c r="C10" s="57"/>
      <c r="D10" s="59"/>
      <c r="E10" s="59"/>
      <c r="F10" s="59"/>
      <c r="G10" s="59"/>
      <c r="H10" s="59"/>
      <c r="I10" s="59"/>
    </row>
    <row r="11" spans="2:13" ht="20.149999999999999" customHeight="1">
      <c r="B11" s="57"/>
      <c r="C11" s="57"/>
      <c r="D11" s="59"/>
      <c r="E11" s="59"/>
      <c r="F11" s="59"/>
      <c r="G11" s="59"/>
      <c r="H11" s="59"/>
      <c r="I11" s="59"/>
    </row>
    <row r="12" spans="2:13" ht="20.149999999999999" customHeight="1">
      <c r="B12" s="57"/>
      <c r="C12" s="57"/>
      <c r="D12" s="59"/>
      <c r="E12" s="59"/>
      <c r="F12" s="59"/>
      <c r="G12" s="59"/>
      <c r="H12" s="59"/>
      <c r="I12" s="59"/>
    </row>
    <row r="13" spans="2:13" ht="20.149999999999999" customHeight="1">
      <c r="B13" s="57"/>
      <c r="C13" s="57"/>
      <c r="D13" s="59"/>
      <c r="E13" s="59"/>
      <c r="F13" s="59"/>
      <c r="G13" s="59"/>
      <c r="H13" s="59"/>
      <c r="I13" s="59"/>
    </row>
    <row r="14" spans="2:13" ht="20.149999999999999" customHeight="1">
      <c r="B14" s="57"/>
      <c r="C14" s="57"/>
      <c r="D14" s="59"/>
      <c r="E14" s="59"/>
      <c r="F14" s="59"/>
      <c r="G14" s="59"/>
      <c r="H14" s="59"/>
      <c r="I14" s="59"/>
    </row>
    <row r="15" spans="2:13" ht="20.149999999999999" customHeight="1">
      <c r="B15" s="57"/>
      <c r="C15" s="57"/>
      <c r="D15" s="59"/>
      <c r="E15" s="59"/>
      <c r="F15" s="59"/>
      <c r="G15" s="59"/>
      <c r="H15" s="59"/>
      <c r="I15" s="59"/>
    </row>
    <row r="16" spans="2:13" ht="20.149999999999999" customHeight="1">
      <c r="B16" s="57"/>
      <c r="C16" s="57"/>
      <c r="D16" s="59"/>
      <c r="E16" s="59"/>
      <c r="F16" s="59"/>
      <c r="G16" s="59"/>
      <c r="H16" s="59"/>
      <c r="I16" s="59"/>
    </row>
    <row r="17" spans="2:9" ht="20.149999999999999" customHeight="1">
      <c r="B17" s="57"/>
      <c r="C17" s="57"/>
      <c r="D17" s="59"/>
      <c r="E17" s="59"/>
      <c r="F17" s="59"/>
      <c r="G17" s="59"/>
      <c r="H17" s="59"/>
      <c r="I17" s="59"/>
    </row>
    <row r="18" spans="2:9" ht="20.149999999999999" customHeight="1">
      <c r="B18" s="57"/>
      <c r="C18" s="57"/>
      <c r="D18" s="59"/>
      <c r="E18" s="59"/>
      <c r="F18" s="59"/>
      <c r="G18" s="59"/>
      <c r="H18" s="59"/>
      <c r="I18" s="59"/>
    </row>
    <row r="19" spans="2:9" ht="20.149999999999999" customHeight="1">
      <c r="B19" s="57"/>
      <c r="C19" s="57"/>
      <c r="D19" s="59"/>
      <c r="E19" s="59"/>
      <c r="F19" s="59"/>
      <c r="G19" s="59"/>
      <c r="H19" s="59"/>
      <c r="I19" s="59"/>
    </row>
    <row r="20" spans="2:9" ht="20.149999999999999" customHeight="1">
      <c r="B20" s="57"/>
      <c r="C20" s="57"/>
      <c r="D20" s="59"/>
      <c r="E20" s="59"/>
      <c r="F20" s="59"/>
      <c r="G20" s="59"/>
      <c r="H20" s="59"/>
      <c r="I20" s="59"/>
    </row>
    <row r="21" spans="2:9" ht="20.149999999999999" customHeight="1">
      <c r="B21" s="57"/>
      <c r="C21" s="57"/>
      <c r="D21" s="59"/>
      <c r="E21" s="59"/>
      <c r="F21" s="59"/>
      <c r="G21" s="59"/>
      <c r="H21" s="59"/>
      <c r="I21" s="59"/>
    </row>
    <row r="22" spans="2:9" ht="20.149999999999999" customHeight="1">
      <c r="B22" s="57"/>
      <c r="C22" s="57"/>
      <c r="D22" s="59"/>
      <c r="E22" s="59"/>
      <c r="F22" s="59"/>
      <c r="G22" s="59"/>
      <c r="H22" s="59"/>
      <c r="I22" s="59"/>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1C669-D00F-4BE6-AD12-EE9F50C9C340}">
  <sheetPr>
    <pageSetUpPr fitToPage="1"/>
  </sheetPr>
  <dimension ref="A1:Q31"/>
  <sheetViews>
    <sheetView showGridLines="0" view="pageBreakPreview" zoomScale="70" zoomScaleNormal="70" zoomScaleSheetLayoutView="70" workbookViewId="0">
      <pane xSplit="3" topLeftCell="D1" activePane="topRight" state="frozen"/>
      <selection pane="topRight"/>
    </sheetView>
  </sheetViews>
  <sheetFormatPr defaultColWidth="9" defaultRowHeight="20.149999999999999" customHeight="1"/>
  <cols>
    <col min="1" max="1" width="3.08984375" style="41" customWidth="1"/>
    <col min="2" max="2" width="3.90625" style="41" customWidth="1"/>
    <col min="3" max="3" width="50.90625" style="41" customWidth="1"/>
    <col min="4" max="5" width="13.6328125" style="46" customWidth="1"/>
    <col min="6" max="6" width="13.6328125" style="47" customWidth="1"/>
    <col min="7" max="7" width="13.6328125" style="121" customWidth="1"/>
    <col min="8" max="10" width="13.6328125" style="46" customWidth="1"/>
    <col min="11" max="11" width="13.6328125" style="48" customWidth="1"/>
    <col min="12" max="12" width="13.6328125" style="40" customWidth="1"/>
    <col min="13" max="13" width="13.6328125" style="45" customWidth="1"/>
    <col min="14" max="15" width="13.6328125" style="46" customWidth="1"/>
    <col min="16" max="16" width="13.6328125" style="48" customWidth="1"/>
    <col min="17" max="17" width="13.6328125" style="40" customWidth="1"/>
    <col min="18" max="16384" width="9" style="45"/>
  </cols>
  <sheetData>
    <row r="1" spans="1:17" ht="23" customHeight="1">
      <c r="B1" s="221" t="s">
        <v>74</v>
      </c>
      <c r="C1" s="222"/>
      <c r="D1" s="42"/>
      <c r="E1" s="42"/>
      <c r="F1" s="43"/>
      <c r="G1" s="43"/>
      <c r="H1" s="42"/>
      <c r="I1" s="42"/>
      <c r="J1" s="42"/>
      <c r="K1" s="44"/>
      <c r="L1" s="43"/>
      <c r="M1" s="118"/>
      <c r="N1" s="42"/>
      <c r="O1" s="42"/>
      <c r="P1" s="44"/>
      <c r="Q1" s="42"/>
    </row>
    <row r="2" spans="1:17" ht="20.25" customHeight="1" thickBot="1">
      <c r="B2" s="242" t="str">
        <f>_EPRCS_VU_43832458_4bf6_47e3_a3b0_09e76becf03f</f>
        <v>Q4</v>
      </c>
      <c r="C2" s="204"/>
      <c r="F2" s="45"/>
      <c r="H2" s="119"/>
      <c r="M2" s="119" t="s">
        <v>35</v>
      </c>
    </row>
    <row r="3" spans="1:17" s="50" customFormat="1" ht="25.5" customHeight="1">
      <c r="A3" s="49"/>
      <c r="B3" s="223"/>
      <c r="C3" s="224"/>
      <c r="D3" s="243"/>
      <c r="E3" s="244"/>
      <c r="F3" s="245">
        <v>45778</v>
      </c>
      <c r="G3" s="246"/>
      <c r="H3" s="247">
        <v>45778</v>
      </c>
      <c r="I3" s="374"/>
      <c r="J3" s="374"/>
      <c r="K3" s="425">
        <v>45413</v>
      </c>
      <c r="L3" s="375"/>
      <c r="M3" s="376">
        <v>45413</v>
      </c>
      <c r="N3" s="331">
        <v>45047</v>
      </c>
      <c r="O3" s="332">
        <v>44682</v>
      </c>
      <c r="P3" s="332">
        <v>44317</v>
      </c>
      <c r="Q3" s="333">
        <v>43952</v>
      </c>
    </row>
    <row r="4" spans="1:17" s="52" customFormat="1" ht="25.5" customHeight="1" thickBot="1">
      <c r="A4" s="51"/>
      <c r="B4" s="225"/>
      <c r="C4" s="226"/>
      <c r="D4" s="129" t="s">
        <v>53</v>
      </c>
      <c r="E4" s="122" t="s">
        <v>104</v>
      </c>
      <c r="F4" s="125" t="s">
        <v>103</v>
      </c>
      <c r="G4" s="267" t="s">
        <v>56</v>
      </c>
      <c r="H4" s="428" t="s">
        <v>57</v>
      </c>
      <c r="I4" s="377" t="s">
        <v>53</v>
      </c>
      <c r="J4" s="335" t="s">
        <v>54</v>
      </c>
      <c r="K4" s="377" t="s">
        <v>55</v>
      </c>
      <c r="L4" s="411" t="s">
        <v>56</v>
      </c>
      <c r="M4" s="378" t="s">
        <v>57</v>
      </c>
      <c r="N4" s="334" t="s">
        <v>57</v>
      </c>
      <c r="O4" s="335" t="s">
        <v>57</v>
      </c>
      <c r="P4" s="335" t="s">
        <v>57</v>
      </c>
      <c r="Q4" s="336" t="s">
        <v>57</v>
      </c>
    </row>
    <row r="5" spans="1:17" s="52" customFormat="1" ht="33.65" customHeight="1">
      <c r="A5" s="51"/>
      <c r="B5" s="227" t="s">
        <v>123</v>
      </c>
      <c r="C5" s="228"/>
      <c r="D5" s="128">
        <f>_EPRCS_VU_69ca2b31_211b_4a8d_ba3e_105ffabac3e5</f>
        <v>63915</v>
      </c>
      <c r="E5" s="143">
        <f>IF(B2="Q1","",_EPRCS_VU_3b022f48_8910_4d4f_9180_37467071f29a)</f>
        <v>61379</v>
      </c>
      <c r="F5" s="131">
        <f>IF(B2="Q1","",IF(B2="Q2","",_EPRCS_VU_fad0be1c_1810_49e7_9672_7a234d0be9cf))</f>
        <v>67597</v>
      </c>
      <c r="G5" s="268">
        <f>IF(B2="Q1","",IF(B2="Q2","",IF(B2="Q3","",_EPRCS_VU_059035ad_3cb5_4175_91d1_784b9af5d0ab)))</f>
        <v>70618</v>
      </c>
      <c r="H5" s="429">
        <f>_EPRCS_VU_c19e743e_09d9_4193_a751_2339a11c65e2</f>
        <v>263510</v>
      </c>
      <c r="I5" s="379">
        <v>57372</v>
      </c>
      <c r="J5" s="338">
        <v>60047</v>
      </c>
      <c r="K5" s="379">
        <v>59464</v>
      </c>
      <c r="L5" s="412">
        <v>67658</v>
      </c>
      <c r="M5" s="380">
        <v>244542</v>
      </c>
      <c r="N5" s="337">
        <v>226914</v>
      </c>
      <c r="O5" s="338">
        <v>214691</v>
      </c>
      <c r="P5" s="338">
        <v>208523</v>
      </c>
      <c r="Q5" s="339">
        <v>211357</v>
      </c>
    </row>
    <row r="6" spans="1:17" ht="33.65" customHeight="1">
      <c r="B6" s="227" t="s">
        <v>126</v>
      </c>
      <c r="C6" s="228"/>
      <c r="D6" s="127">
        <f>_EPRCS_VU_fff64bc8_b34e_4e65_b524_7be9971e6f66</f>
        <v>33500</v>
      </c>
      <c r="E6" s="126">
        <f>IF(B2="Q1","",_EPRCS_VU_cb0b31a3_9971_4cf5_b62e_1a1bfea17dff)</f>
        <v>33390</v>
      </c>
      <c r="F6" s="130">
        <f>IF(B2="Q1","",IF(B2="Q2","",_EPRCS_VU_f617076f_bdcb_4062_b2a2_f075acc1ca17))</f>
        <v>36747</v>
      </c>
      <c r="G6" s="269">
        <f>IF(B2="Q1","",IF(B2="Q2","",IF(B2="Q3","",_EPRCS_VU_6e9396e9_82a4_4e49_abf0_0dbacf548632)))</f>
        <v>38485</v>
      </c>
      <c r="H6" s="430">
        <f>_EPRCS_VU_da103aba_a5a7_448b_b058_339e97bcd20e</f>
        <v>142123</v>
      </c>
      <c r="I6" s="381">
        <v>30726</v>
      </c>
      <c r="J6" s="341">
        <v>31968</v>
      </c>
      <c r="K6" s="381">
        <v>31787</v>
      </c>
      <c r="L6" s="413">
        <v>36515</v>
      </c>
      <c r="M6" s="382">
        <v>130996</v>
      </c>
      <c r="N6" s="340">
        <v>118622</v>
      </c>
      <c r="O6" s="341">
        <v>109139</v>
      </c>
      <c r="P6" s="341">
        <v>106764</v>
      </c>
      <c r="Q6" s="342">
        <v>109110</v>
      </c>
    </row>
    <row r="7" spans="1:17" ht="33.65" customHeight="1">
      <c r="B7" s="229" t="s">
        <v>124</v>
      </c>
      <c r="C7" s="230"/>
      <c r="D7" s="127">
        <f>_EPRCS_VU_1c7bbd0d_79b9_4561_a2ca_12d49c84efd6</f>
        <v>30415</v>
      </c>
      <c r="E7" s="126">
        <f>IF(B2="Q1","",_EPRCS_VU_8ef19e24_6fd1_44a1_8965_bad752796d30)</f>
        <v>27989</v>
      </c>
      <c r="F7" s="130">
        <f>IF(B2="Q1","",IF(B2="Q2","",_EPRCS_VU_1e059688_5a17_4a43_ab70_864b8935a33b))</f>
        <v>30849</v>
      </c>
      <c r="G7" s="269">
        <f>IF(B2="Q1","",IF(B2="Q2","",IF(B2="Q3","",_EPRCS_VU_8c9e3a0e_e5ce_42a2_9f22_26c7dac400f0)))</f>
        <v>32133</v>
      </c>
      <c r="H7" s="431">
        <f>_EPRCS_VU_ed627e22_a262_4ecc_b746_25b5859839c6</f>
        <v>121387</v>
      </c>
      <c r="I7" s="381">
        <v>26645</v>
      </c>
      <c r="J7" s="341">
        <v>28078</v>
      </c>
      <c r="K7" s="381">
        <v>27677</v>
      </c>
      <c r="L7" s="413">
        <v>31143</v>
      </c>
      <c r="M7" s="382">
        <v>113545</v>
      </c>
      <c r="N7" s="340">
        <v>108292</v>
      </c>
      <c r="O7" s="341">
        <v>105551</v>
      </c>
      <c r="P7" s="341">
        <v>101758</v>
      </c>
      <c r="Q7" s="342">
        <v>102246</v>
      </c>
    </row>
    <row r="8" spans="1:17" ht="33.65" customHeight="1">
      <c r="B8" s="227" t="s">
        <v>125</v>
      </c>
      <c r="C8" s="228"/>
      <c r="D8" s="127">
        <f>_EPRCS_VU_67e7704c_c586_4018_9716_497aabb4756e</f>
        <v>8220</v>
      </c>
      <c r="E8" s="126">
        <f>IF(B2="Q1","",_EPRCS_VU_fa201b4c_a13d_4b7d_9b8e_12661cdaf7fe)</f>
        <v>8270</v>
      </c>
      <c r="F8" s="130">
        <f>IF(B2="Q1","",IF(B2="Q2","",_EPRCS_VU_9d443ca8_dca9_4e92_be1d_4acf23c51651))</f>
        <v>8543</v>
      </c>
      <c r="G8" s="269">
        <f>IF(B2="Q1","",IF(B2="Q2","",IF(B2="Q3","",_EPRCS_VU_58be829d_bf82_4e67_8b24_b35f54df9de1)))</f>
        <v>9520</v>
      </c>
      <c r="H8" s="431">
        <f>_EPRCS_VU_35da8ad5_3007_453e_b865_4194fc67f0cc</f>
        <v>34555</v>
      </c>
      <c r="I8" s="381">
        <v>8177</v>
      </c>
      <c r="J8" s="341">
        <v>8225</v>
      </c>
      <c r="K8" s="381">
        <v>8292</v>
      </c>
      <c r="L8" s="413">
        <v>9030</v>
      </c>
      <c r="M8" s="382">
        <v>33725</v>
      </c>
      <c r="N8" s="340">
        <v>33895</v>
      </c>
      <c r="O8" s="341">
        <v>32337</v>
      </c>
      <c r="P8" s="341">
        <v>30854</v>
      </c>
      <c r="Q8" s="342">
        <v>33380</v>
      </c>
    </row>
    <row r="9" spans="1:17" ht="33.65" customHeight="1">
      <c r="B9" s="229" t="s">
        <v>190</v>
      </c>
      <c r="C9" s="230"/>
      <c r="D9" s="180">
        <f>_EPRCS_VU_b69cd575_d768_4099_9951_6a790a0ce78c</f>
        <v>22194</v>
      </c>
      <c r="E9" s="137">
        <f>IF(B2="Q1","",_EPRCS_VU_3b642c05_88ac_4a63_b2fc_ceff55c12a4e)</f>
        <v>19718</v>
      </c>
      <c r="F9" s="138">
        <f>IF(B2="Q1","",IF(B2="Q2","",_EPRCS_VU_907fe1e2_9dbc_4825_b64e_2fc581d8193b))</f>
        <v>22306</v>
      </c>
      <c r="G9" s="270">
        <f>IF(B2="Q1","",IF(B2="Q2","",IF(B2="Q3","",_EPRCS_VU_18933c8f_8c06_48ea_9c6c_5677872f35fd)))</f>
        <v>22612</v>
      </c>
      <c r="H9" s="432">
        <f>_EPRCS_VU_884f71ce_f3f1_497a_a323_7328502a8ec7</f>
        <v>86832</v>
      </c>
      <c r="I9" s="383">
        <v>18468</v>
      </c>
      <c r="J9" s="384">
        <v>19853</v>
      </c>
      <c r="K9" s="383">
        <v>19384</v>
      </c>
      <c r="L9" s="414">
        <v>22113</v>
      </c>
      <c r="M9" s="385">
        <v>79820</v>
      </c>
      <c r="N9" s="340">
        <v>74396</v>
      </c>
      <c r="O9" s="341">
        <v>73213</v>
      </c>
      <c r="P9" s="341">
        <v>70904</v>
      </c>
      <c r="Q9" s="342">
        <v>68865</v>
      </c>
    </row>
    <row r="10" spans="1:17" s="54" customFormat="1" ht="25.4" customHeight="1">
      <c r="A10" s="53"/>
      <c r="B10" s="231"/>
      <c r="C10" s="232" t="s">
        <v>191</v>
      </c>
      <c r="D10" s="181" t="str">
        <f>_EPRCS_VU_1e6cbeed_ac43_42f5_98d5_9d7495f3c97d</f>
        <v>34.7%</v>
      </c>
      <c r="E10" s="135" t="str">
        <f>IF(B2="Q1","",_EPRCS_VU_5563e3f6_745f_4334_98da_4269a0171ac8)</f>
        <v>32.1%</v>
      </c>
      <c r="F10" s="136" t="str">
        <f>IF(B2="Q1","",IF(B2="Q2","",_EPRCS_VU_335ea884_f293_4749_b1a4_2dd83e679a05))</f>
        <v>33.0%</v>
      </c>
      <c r="G10" s="271" t="str">
        <f>IF(B2="Q1","",IF(B2="Q2","",IF(B2="Q3","",_EPRCS_VU_3ca823bd_347f_4a59_a4d0_8361592a4a81)))</f>
        <v>32.0%</v>
      </c>
      <c r="H10" s="433" t="str">
        <f>_EPRCS_VU_627da8d5_8134_4c9f_873c_20252b5d3e96</f>
        <v>33.0%</v>
      </c>
      <c r="I10" s="386" t="s">
        <v>238</v>
      </c>
      <c r="J10" s="387" t="s">
        <v>239</v>
      </c>
      <c r="K10" s="386" t="s">
        <v>240</v>
      </c>
      <c r="L10" s="415" t="s">
        <v>171</v>
      </c>
      <c r="M10" s="388" t="s">
        <v>240</v>
      </c>
      <c r="N10" s="343" t="s">
        <v>173</v>
      </c>
      <c r="O10" s="344" t="s">
        <v>170</v>
      </c>
      <c r="P10" s="344" t="s">
        <v>159</v>
      </c>
      <c r="Q10" s="345">
        <v>0.32600000000000001</v>
      </c>
    </row>
    <row r="11" spans="1:17" ht="33.65" customHeight="1">
      <c r="B11" s="227" t="s">
        <v>192</v>
      </c>
      <c r="C11" s="228"/>
      <c r="D11" s="127">
        <f>_EPRCS_VU_d2a2cba3_6782_4ecc_ad0b_5a5936b2d4bc</f>
        <v>22193</v>
      </c>
      <c r="E11" s="126">
        <f>IF(B2="Q1","",_EPRCS_VU_0e1eccba_c138_4a5b_b3b5_d51fec67dad3)</f>
        <v>20163</v>
      </c>
      <c r="F11" s="130">
        <f>IF(B2="Q1","",IF(B2="Q2","",_EPRCS_VU_d5c94f5a_2673_4c1c_97e6_6889d9652afe))</f>
        <v>22396</v>
      </c>
      <c r="G11" s="269">
        <f>IF(B2="Q1","",IF(B2="Q2","",IF(B2="Q3","",_EPRCS_VU_18e84ade_9ae5_4c0c_bc0c_6b096982fb3c)))</f>
        <v>22701</v>
      </c>
      <c r="H11" s="431">
        <f>_EPRCS_VU_50b89987_2ad0_4a6e_89b6_113cd35d4f39</f>
        <v>87454</v>
      </c>
      <c r="I11" s="381">
        <v>18581</v>
      </c>
      <c r="J11" s="341">
        <v>19888</v>
      </c>
      <c r="K11" s="381">
        <v>19502</v>
      </c>
      <c r="L11" s="413">
        <v>22305</v>
      </c>
      <c r="M11" s="382">
        <v>80277</v>
      </c>
      <c r="N11" s="340">
        <v>74681</v>
      </c>
      <c r="O11" s="341">
        <v>73543</v>
      </c>
      <c r="P11" s="341">
        <v>70904</v>
      </c>
      <c r="Q11" s="342">
        <v>68857</v>
      </c>
    </row>
    <row r="12" spans="1:17" ht="33.65" customHeight="1" thickBot="1">
      <c r="B12" s="233" t="s">
        <v>193</v>
      </c>
      <c r="C12" s="234"/>
      <c r="D12" s="132">
        <f>_EPRCS_VU_8070ca47_a737_44f3_b608_7ecfac43c3d4</f>
        <v>15374</v>
      </c>
      <c r="E12" s="133">
        <f>IF(B2="Q1","",_EPRCS_VU_fd73b5bd_55f9_4cd8_af4d_7da02a2a2e5b)</f>
        <v>13968</v>
      </c>
      <c r="F12" s="134">
        <f>IF(B2="Q1","",IF(B2="Q2","",_EPRCS_VU_52cc5494_a9ee_4ee2_91d8_da0156a2cee9))</f>
        <v>15514</v>
      </c>
      <c r="G12" s="272">
        <f>IF(B2="Q1","",IF(B2="Q2","",IF(B2="Q3","",_EPRCS_VU_459805a5_d172_41d0_a26c_fce1da16135a)))</f>
        <v>15868</v>
      </c>
      <c r="H12" s="434">
        <f>_EPRCS_VU_3cd0c94c_ad2a_489e_9516_8cc11bb6716b</f>
        <v>60725</v>
      </c>
      <c r="I12" s="389">
        <v>12877</v>
      </c>
      <c r="J12" s="347">
        <v>13788</v>
      </c>
      <c r="K12" s="389">
        <v>13515</v>
      </c>
      <c r="L12" s="416">
        <v>15421</v>
      </c>
      <c r="M12" s="390">
        <v>55603</v>
      </c>
      <c r="N12" s="346">
        <v>52009</v>
      </c>
      <c r="O12" s="347">
        <v>51182</v>
      </c>
      <c r="P12" s="347">
        <v>49175</v>
      </c>
      <c r="Q12" s="348">
        <v>47686</v>
      </c>
    </row>
    <row r="13" spans="1:17" s="52" customFormat="1" ht="33.65" customHeight="1">
      <c r="A13" s="51"/>
      <c r="B13" s="235" t="s">
        <v>127</v>
      </c>
      <c r="C13" s="236"/>
      <c r="D13" s="248">
        <v>262135</v>
      </c>
      <c r="E13" s="257">
        <v>274125</v>
      </c>
      <c r="F13" s="282">
        <v>271815</v>
      </c>
      <c r="G13" s="273">
        <v>316403</v>
      </c>
      <c r="H13" s="435" t="s">
        <v>19</v>
      </c>
      <c r="I13" s="391">
        <v>274749</v>
      </c>
      <c r="J13" s="350">
        <v>290947</v>
      </c>
      <c r="K13" s="391">
        <v>292685</v>
      </c>
      <c r="L13" s="417">
        <v>340159</v>
      </c>
      <c r="M13" s="392" t="s">
        <v>19</v>
      </c>
      <c r="N13" s="349">
        <v>281015</v>
      </c>
      <c r="O13" s="350">
        <v>236868</v>
      </c>
      <c r="P13" s="350">
        <v>333999</v>
      </c>
      <c r="Q13" s="351">
        <v>294139</v>
      </c>
    </row>
    <row r="14" spans="1:17" s="41" customFormat="1" ht="33.65" customHeight="1">
      <c r="B14" s="229"/>
      <c r="C14" s="230" t="s">
        <v>128</v>
      </c>
      <c r="D14" s="249">
        <v>39958</v>
      </c>
      <c r="E14" s="258">
        <v>51781</v>
      </c>
      <c r="F14" s="283">
        <v>159417</v>
      </c>
      <c r="G14" s="274">
        <v>203861</v>
      </c>
      <c r="H14" s="250" t="s">
        <v>19</v>
      </c>
      <c r="I14" s="393">
        <v>125092</v>
      </c>
      <c r="J14" s="353">
        <v>141534</v>
      </c>
      <c r="K14" s="393">
        <v>71453</v>
      </c>
      <c r="L14" s="418">
        <v>118829</v>
      </c>
      <c r="M14" s="394" t="s">
        <v>19</v>
      </c>
      <c r="N14" s="352">
        <v>130831</v>
      </c>
      <c r="O14" s="353">
        <v>84800</v>
      </c>
      <c r="P14" s="353">
        <v>81038</v>
      </c>
      <c r="Q14" s="354">
        <v>249832</v>
      </c>
    </row>
    <row r="15" spans="1:17" s="41" customFormat="1" ht="33.65" customHeight="1">
      <c r="B15" s="227"/>
      <c r="C15" s="237" t="s">
        <v>129</v>
      </c>
      <c r="D15" s="251">
        <v>222177</v>
      </c>
      <c r="E15" s="259">
        <v>222344</v>
      </c>
      <c r="F15" s="284">
        <v>112398</v>
      </c>
      <c r="G15" s="275">
        <v>112542</v>
      </c>
      <c r="H15" s="250" t="s">
        <v>19</v>
      </c>
      <c r="I15" s="395">
        <v>149656</v>
      </c>
      <c r="J15" s="356">
        <v>149412</v>
      </c>
      <c r="K15" s="395">
        <v>221232</v>
      </c>
      <c r="L15" s="419">
        <v>221329</v>
      </c>
      <c r="M15" s="394" t="s">
        <v>19</v>
      </c>
      <c r="N15" s="355">
        <v>150184</v>
      </c>
      <c r="O15" s="356">
        <v>152068</v>
      </c>
      <c r="P15" s="356">
        <v>252960</v>
      </c>
      <c r="Q15" s="357">
        <v>44306</v>
      </c>
    </row>
    <row r="16" spans="1:17" ht="33.65" customHeight="1">
      <c r="B16" s="229" t="s">
        <v>130</v>
      </c>
      <c r="C16" s="230"/>
      <c r="D16" s="252">
        <v>141423</v>
      </c>
      <c r="E16" s="260">
        <v>138320</v>
      </c>
      <c r="F16" s="285">
        <v>124046</v>
      </c>
      <c r="G16" s="276">
        <v>152722</v>
      </c>
      <c r="H16" s="253" t="s">
        <v>19</v>
      </c>
      <c r="I16" s="396">
        <v>126751</v>
      </c>
      <c r="J16" s="359">
        <v>128167</v>
      </c>
      <c r="K16" s="396">
        <v>116348</v>
      </c>
      <c r="L16" s="420">
        <v>148363</v>
      </c>
      <c r="M16" s="397" t="s">
        <v>19</v>
      </c>
      <c r="N16" s="358">
        <v>125161</v>
      </c>
      <c r="O16" s="359">
        <v>111513</v>
      </c>
      <c r="P16" s="359">
        <v>113999</v>
      </c>
      <c r="Q16" s="360">
        <v>102776</v>
      </c>
    </row>
    <row r="17" spans="2:17" ht="33.65" customHeight="1" thickBot="1">
      <c r="B17" s="238" t="s">
        <v>131</v>
      </c>
      <c r="C17" s="239"/>
      <c r="D17" s="254">
        <v>120711</v>
      </c>
      <c r="E17" s="261">
        <v>135755</v>
      </c>
      <c r="F17" s="286">
        <v>147768</v>
      </c>
      <c r="G17" s="277">
        <v>163681</v>
      </c>
      <c r="H17" s="255" t="s">
        <v>19</v>
      </c>
      <c r="I17" s="381">
        <v>147998</v>
      </c>
      <c r="J17" s="341">
        <v>162780</v>
      </c>
      <c r="K17" s="381">
        <v>176336</v>
      </c>
      <c r="L17" s="413">
        <v>191795</v>
      </c>
      <c r="M17" s="382" t="s">
        <v>19</v>
      </c>
      <c r="N17" s="340">
        <v>155854</v>
      </c>
      <c r="O17" s="341">
        <v>125355</v>
      </c>
      <c r="P17" s="341">
        <v>219999</v>
      </c>
      <c r="Q17" s="342">
        <v>191362</v>
      </c>
    </row>
    <row r="18" spans="2:17" ht="33.65" customHeight="1">
      <c r="B18" s="240" t="s">
        <v>121</v>
      </c>
      <c r="C18" s="240"/>
      <c r="D18" s="196" t="s">
        <v>19</v>
      </c>
      <c r="E18" s="197" t="s">
        <v>19</v>
      </c>
      <c r="F18" s="287" t="s">
        <v>19</v>
      </c>
      <c r="G18" s="278" t="s">
        <v>19</v>
      </c>
      <c r="H18" s="436">
        <v>1847</v>
      </c>
      <c r="I18" s="398" t="s">
        <v>19</v>
      </c>
      <c r="J18" s="399" t="s">
        <v>19</v>
      </c>
      <c r="K18" s="398" t="s">
        <v>19</v>
      </c>
      <c r="L18" s="421" t="s">
        <v>19</v>
      </c>
      <c r="M18" s="400">
        <v>596</v>
      </c>
      <c r="N18" s="361">
        <v>540</v>
      </c>
      <c r="O18" s="362">
        <v>652</v>
      </c>
      <c r="P18" s="362">
        <v>105</v>
      </c>
      <c r="Q18" s="363">
        <v>716</v>
      </c>
    </row>
    <row r="19" spans="2:17" ht="33.65" customHeight="1">
      <c r="B19" s="241" t="s">
        <v>122</v>
      </c>
      <c r="C19" s="241"/>
      <c r="D19" s="198" t="s">
        <v>19</v>
      </c>
      <c r="E19" s="199" t="s">
        <v>19</v>
      </c>
      <c r="F19" s="288" t="s">
        <v>19</v>
      </c>
      <c r="G19" s="279" t="s">
        <v>19</v>
      </c>
      <c r="H19" s="437">
        <v>1259</v>
      </c>
      <c r="I19" s="401" t="s">
        <v>19</v>
      </c>
      <c r="J19" s="402" t="s">
        <v>19</v>
      </c>
      <c r="K19" s="401" t="s">
        <v>19</v>
      </c>
      <c r="L19" s="422" t="s">
        <v>19</v>
      </c>
      <c r="M19" s="403">
        <v>1311</v>
      </c>
      <c r="N19" s="364">
        <v>1333</v>
      </c>
      <c r="O19" s="365">
        <v>1653</v>
      </c>
      <c r="P19" s="365">
        <v>2049</v>
      </c>
      <c r="Q19" s="366">
        <v>2308</v>
      </c>
    </row>
    <row r="20" spans="2:17" ht="33.65" customHeight="1">
      <c r="B20" s="241" t="s">
        <v>119</v>
      </c>
      <c r="C20" s="241"/>
      <c r="D20" s="198" t="s">
        <v>19</v>
      </c>
      <c r="E20" s="199" t="s">
        <v>19</v>
      </c>
      <c r="F20" s="288" t="s">
        <v>19</v>
      </c>
      <c r="G20" s="279" t="s">
        <v>19</v>
      </c>
      <c r="H20" s="437"/>
      <c r="I20" s="401" t="s">
        <v>19</v>
      </c>
      <c r="J20" s="402" t="s">
        <v>19</v>
      </c>
      <c r="K20" s="401" t="s">
        <v>19</v>
      </c>
      <c r="L20" s="422" t="s">
        <v>19</v>
      </c>
      <c r="M20" s="403">
        <v>674</v>
      </c>
      <c r="N20" s="364">
        <v>162</v>
      </c>
      <c r="O20" s="365">
        <v>160</v>
      </c>
      <c r="P20" s="365">
        <v>1146</v>
      </c>
      <c r="Q20" s="366">
        <v>149</v>
      </c>
    </row>
    <row r="21" spans="2:17" ht="33.65" customHeight="1">
      <c r="B21" s="241" t="s">
        <v>120</v>
      </c>
      <c r="C21" s="241"/>
      <c r="D21" s="200" t="s">
        <v>19</v>
      </c>
      <c r="E21" s="201" t="s">
        <v>19</v>
      </c>
      <c r="F21" s="289" t="s">
        <v>19</v>
      </c>
      <c r="G21" s="280" t="s">
        <v>19</v>
      </c>
      <c r="H21" s="438"/>
      <c r="I21" s="404" t="s">
        <v>19</v>
      </c>
      <c r="J21" s="405" t="s">
        <v>19</v>
      </c>
      <c r="K21" s="404" t="s">
        <v>19</v>
      </c>
      <c r="L21" s="423" t="s">
        <v>19</v>
      </c>
      <c r="M21" s="406">
        <v>155.19999999999999</v>
      </c>
      <c r="N21" s="367">
        <v>39.9</v>
      </c>
      <c r="O21" s="368">
        <v>40</v>
      </c>
      <c r="P21" s="368">
        <v>298.5</v>
      </c>
      <c r="Q21" s="369">
        <v>40</v>
      </c>
    </row>
    <row r="22" spans="2:17" ht="33.65" customHeight="1" thickBot="1">
      <c r="B22" s="233" t="s">
        <v>132</v>
      </c>
      <c r="C22" s="234"/>
      <c r="D22" s="202">
        <v>2248</v>
      </c>
      <c r="E22" s="262">
        <v>2257</v>
      </c>
      <c r="F22" s="290">
        <v>2253</v>
      </c>
      <c r="G22" s="281">
        <v>2261</v>
      </c>
      <c r="H22" s="439" t="s">
        <v>19</v>
      </c>
      <c r="I22" s="407">
        <v>2346</v>
      </c>
      <c r="J22" s="371">
        <v>2296</v>
      </c>
      <c r="K22" s="426">
        <v>2268</v>
      </c>
      <c r="L22" s="424">
        <v>2257</v>
      </c>
      <c r="M22" s="408" t="s">
        <v>19</v>
      </c>
      <c r="N22" s="370">
        <v>2398</v>
      </c>
      <c r="O22" s="371">
        <v>2430</v>
      </c>
      <c r="P22" s="372">
        <v>2407</v>
      </c>
      <c r="Q22" s="373">
        <v>2504</v>
      </c>
    </row>
    <row r="23" spans="2:17" ht="20.149999999999999" customHeight="1">
      <c r="B23" s="203" t="s">
        <v>133</v>
      </c>
      <c r="C23" s="204"/>
      <c r="D23" s="205"/>
      <c r="E23" s="205"/>
      <c r="F23" s="206"/>
      <c r="G23" s="207"/>
      <c r="H23" s="205"/>
      <c r="I23" s="205"/>
      <c r="J23" s="205"/>
      <c r="K23" s="427"/>
      <c r="L23" s="209"/>
      <c r="M23" s="210"/>
      <c r="N23" s="205"/>
      <c r="O23" s="205"/>
      <c r="P23" s="208"/>
      <c r="Q23" s="209"/>
    </row>
    <row r="24" spans="2:17" ht="20.149999999999999" customHeight="1">
      <c r="B24" s="211" t="s">
        <v>187</v>
      </c>
      <c r="C24" s="204"/>
      <c r="D24" s="205"/>
      <c r="E24" s="205"/>
      <c r="F24" s="206"/>
      <c r="G24" s="207"/>
      <c r="H24" s="205"/>
      <c r="I24" s="205"/>
      <c r="J24" s="205"/>
      <c r="K24" s="208"/>
      <c r="L24" s="209"/>
      <c r="M24" s="210"/>
      <c r="N24" s="205"/>
      <c r="O24" s="205"/>
      <c r="P24" s="208"/>
      <c r="Q24" s="209"/>
    </row>
    <row r="25" spans="2:17" ht="20.149999999999999" customHeight="1">
      <c r="B25" s="211" t="s">
        <v>188</v>
      </c>
      <c r="C25" s="204"/>
      <c r="D25" s="205"/>
      <c r="E25" s="205"/>
      <c r="F25" s="206"/>
      <c r="G25" s="207"/>
      <c r="H25" s="205"/>
      <c r="I25" s="205"/>
      <c r="J25" s="205"/>
      <c r="K25" s="208"/>
      <c r="L25" s="209"/>
      <c r="M25" s="210"/>
      <c r="N25" s="205"/>
      <c r="O25" s="205"/>
      <c r="P25" s="208"/>
      <c r="Q25" s="209"/>
    </row>
    <row r="26" spans="2:17" ht="14" customHeight="1">
      <c r="B26" s="211"/>
      <c r="C26" s="204"/>
      <c r="D26" s="205"/>
      <c r="E26" s="205"/>
      <c r="F26" s="206"/>
      <c r="G26" s="207"/>
      <c r="H26" s="205"/>
      <c r="I26" s="205"/>
      <c r="J26" s="205"/>
      <c r="K26" s="208"/>
      <c r="L26" s="209"/>
      <c r="M26" s="210"/>
      <c r="N26" s="205"/>
      <c r="O26" s="205"/>
      <c r="P26" s="208"/>
      <c r="Q26" s="209"/>
    </row>
    <row r="27" spans="2:17" ht="23.75" customHeight="1" thickBot="1">
      <c r="B27" s="212" t="s">
        <v>246</v>
      </c>
      <c r="C27" s="204"/>
      <c r="D27" s="213"/>
      <c r="E27" s="214" t="s">
        <v>88</v>
      </c>
      <c r="F27" s="206"/>
      <c r="G27" s="207"/>
      <c r="H27" s="205"/>
      <c r="I27" s="205"/>
      <c r="J27" s="205"/>
      <c r="K27" s="208"/>
      <c r="L27" s="209"/>
      <c r="M27" s="210"/>
      <c r="N27" s="205"/>
      <c r="O27" s="205"/>
      <c r="P27" s="208"/>
      <c r="Q27" s="209"/>
    </row>
    <row r="28" spans="2:17" ht="23.75" customHeight="1" thickBot="1">
      <c r="B28" s="204"/>
      <c r="C28" s="215"/>
      <c r="D28" s="216" t="s">
        <v>87</v>
      </c>
      <c r="E28" s="217" t="s">
        <v>86</v>
      </c>
      <c r="F28" s="206"/>
      <c r="G28" s="207"/>
      <c r="H28" s="205"/>
      <c r="I28" s="205"/>
      <c r="J28" s="205"/>
      <c r="K28" s="208"/>
      <c r="L28" s="209"/>
      <c r="M28" s="210"/>
      <c r="N28" s="205"/>
      <c r="O28" s="205"/>
      <c r="P28" s="208"/>
      <c r="Q28" s="209"/>
    </row>
    <row r="29" spans="2:17" ht="23.75" customHeight="1">
      <c r="B29" s="204"/>
      <c r="C29" s="218" t="s">
        <v>97</v>
      </c>
      <c r="D29" s="293">
        <v>6</v>
      </c>
      <c r="E29" s="294">
        <v>10</v>
      </c>
      <c r="F29" s="206"/>
      <c r="G29" s="207"/>
      <c r="H29" s="205"/>
      <c r="I29" s="205"/>
      <c r="J29" s="205"/>
      <c r="K29" s="208"/>
      <c r="L29" s="209"/>
      <c r="M29" s="210"/>
      <c r="N29" s="205"/>
      <c r="O29" s="205"/>
      <c r="P29" s="208"/>
      <c r="Q29" s="209"/>
    </row>
    <row r="30" spans="2:17" ht="23.75" customHeight="1">
      <c r="B30" s="204"/>
      <c r="C30" s="218" t="s">
        <v>89</v>
      </c>
      <c r="D30" s="295">
        <v>490</v>
      </c>
      <c r="E30" s="296">
        <v>505</v>
      </c>
      <c r="F30" s="206"/>
      <c r="G30" s="207"/>
      <c r="H30" s="205"/>
      <c r="I30" s="205"/>
      <c r="J30" s="205"/>
      <c r="K30" s="208"/>
      <c r="L30" s="209"/>
      <c r="M30" s="210"/>
      <c r="N30" s="205"/>
      <c r="O30" s="205"/>
      <c r="P30" s="208"/>
      <c r="Q30" s="209"/>
    </row>
    <row r="31" spans="2:17" ht="20.149999999999999" customHeight="1">
      <c r="B31" s="204"/>
      <c r="C31" s="219" t="s">
        <v>247</v>
      </c>
      <c r="D31" s="219"/>
      <c r="E31" s="220"/>
      <c r="F31" s="206"/>
      <c r="G31" s="207"/>
      <c r="H31" s="205"/>
      <c r="I31" s="205"/>
      <c r="J31" s="205"/>
      <c r="K31" s="208"/>
      <c r="L31" s="209"/>
      <c r="M31" s="210"/>
      <c r="N31" s="205"/>
      <c r="O31" s="205"/>
      <c r="P31" s="208"/>
      <c r="Q31" s="209"/>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I10:P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CFA1F-BA39-4FEB-9EBD-4983AA279F65}">
  <sheetPr>
    <pageSetUpPr fitToPage="1"/>
  </sheetPr>
  <dimension ref="A1:V49"/>
  <sheetViews>
    <sheetView showGridLines="0" view="pageBreakPreview" zoomScale="56" zoomScaleNormal="60" zoomScaleSheetLayoutView="56"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147" bestFit="1" customWidth="1"/>
    <col min="6" max="7" width="13.6328125" style="4" bestFit="1" customWidth="1"/>
    <col min="8" max="8" width="13.6328125" style="3" bestFit="1" customWidth="1"/>
    <col min="9" max="9" width="15.453125" style="173" customWidth="1"/>
    <col min="10" max="10" width="3.36328125" style="3" customWidth="1"/>
    <col min="11" max="11" width="2.90625" style="3" customWidth="1"/>
    <col min="12" max="12" width="2.453125" style="3" customWidth="1"/>
    <col min="13" max="13" width="42.36328125" style="3" customWidth="1"/>
    <col min="14" max="15" width="13.6328125" style="147" bestFit="1" customWidth="1"/>
    <col min="16" max="17" width="13.6328125" style="3" bestFit="1" customWidth="1"/>
    <col min="18" max="18" width="14.6328125" style="3" bestFit="1" customWidth="1"/>
    <col min="19" max="19" width="2.90625" style="3" customWidth="1"/>
    <col min="20" max="16384" width="9" style="3"/>
  </cols>
  <sheetData>
    <row r="1" spans="2:22" s="175" customFormat="1" ht="22.5">
      <c r="B1" s="2" t="s">
        <v>134</v>
      </c>
      <c r="C1" s="176"/>
      <c r="D1" s="176"/>
      <c r="E1" s="177"/>
      <c r="F1" s="177"/>
      <c r="G1" s="177"/>
      <c r="H1" s="178"/>
      <c r="I1" s="179"/>
      <c r="J1" s="178"/>
      <c r="K1" s="178"/>
      <c r="L1" s="178"/>
      <c r="M1" s="178"/>
      <c r="N1" s="178"/>
      <c r="O1" s="178"/>
      <c r="P1" s="178"/>
      <c r="Q1" s="178"/>
      <c r="R1" s="178"/>
      <c r="S1" s="4"/>
      <c r="T1" s="4"/>
      <c r="U1" s="4"/>
      <c r="V1" s="4"/>
    </row>
    <row r="2" spans="2:22" ht="20.25" customHeight="1">
      <c r="B2" s="263"/>
      <c r="C2" s="263"/>
      <c r="D2" s="263"/>
      <c r="E2" s="263"/>
      <c r="F2" s="263"/>
      <c r="G2" s="263"/>
      <c r="H2" s="263"/>
      <c r="I2" s="263"/>
      <c r="J2" s="263"/>
      <c r="K2" s="263"/>
      <c r="L2" s="263"/>
      <c r="M2" s="263"/>
      <c r="N2" s="263"/>
      <c r="O2" s="263"/>
      <c r="P2" s="264"/>
      <c r="Q2" s="265"/>
      <c r="R2" s="266" t="s">
        <v>156</v>
      </c>
    </row>
    <row r="3" spans="2:22" ht="23" thickBot="1">
      <c r="B3" s="148" t="s">
        <v>36</v>
      </c>
      <c r="C3" s="149"/>
      <c r="D3" s="150"/>
      <c r="E3" s="151"/>
      <c r="F3" s="152"/>
      <c r="G3" s="152"/>
      <c r="H3" s="153"/>
      <c r="I3" s="154"/>
      <c r="J3" s="155"/>
      <c r="K3" s="148" t="s">
        <v>37</v>
      </c>
      <c r="N3" s="156"/>
      <c r="O3" s="156"/>
      <c r="S3" s="155"/>
    </row>
    <row r="4" spans="2:22" s="158" customFormat="1" ht="23" thickBot="1">
      <c r="B4" s="476" t="s">
        <v>29</v>
      </c>
      <c r="C4" s="476"/>
      <c r="D4" s="476"/>
      <c r="E4" s="6" t="s">
        <v>165</v>
      </c>
      <c r="F4" s="6" t="s">
        <v>166</v>
      </c>
      <c r="G4" s="6" t="s">
        <v>169</v>
      </c>
      <c r="H4" s="291" t="s">
        <v>186</v>
      </c>
      <c r="I4" s="291" t="s">
        <v>243</v>
      </c>
      <c r="J4" s="157"/>
      <c r="K4" s="476" t="s">
        <v>29</v>
      </c>
      <c r="L4" s="476"/>
      <c r="M4" s="476"/>
      <c r="N4" s="6" t="s">
        <v>165</v>
      </c>
      <c r="O4" s="6" t="s">
        <v>166</v>
      </c>
      <c r="P4" s="6" t="s">
        <v>169</v>
      </c>
      <c r="Q4" s="291" t="s">
        <v>186</v>
      </c>
      <c r="R4" s="291" t="s">
        <v>243</v>
      </c>
      <c r="S4" s="157"/>
    </row>
    <row r="5" spans="2:22" ht="22.5">
      <c r="B5" s="3" t="s">
        <v>112</v>
      </c>
      <c r="E5" s="35">
        <v>81038</v>
      </c>
      <c r="F5" s="35">
        <v>84800</v>
      </c>
      <c r="G5" s="35">
        <v>130831</v>
      </c>
      <c r="H5" s="35">
        <v>118829</v>
      </c>
      <c r="I5" s="35">
        <f>_EPRCS_VU_7499ef60_c372_422c_8f49_78833b06d010</f>
        <v>203861</v>
      </c>
      <c r="J5" s="155"/>
      <c r="K5" s="3" t="s">
        <v>114</v>
      </c>
      <c r="N5" s="26">
        <v>113999</v>
      </c>
      <c r="O5" s="26">
        <v>111512</v>
      </c>
      <c r="P5" s="26">
        <v>125161</v>
      </c>
      <c r="Q5" s="26">
        <v>148363</v>
      </c>
      <c r="R5" s="26">
        <f>_EPRCS_VU_ab854a27_793f_48da_9390_a908d3606e0b</f>
        <v>152722</v>
      </c>
      <c r="S5" s="155"/>
    </row>
    <row r="6" spans="2:22" ht="22.5">
      <c r="B6" s="3" t="s">
        <v>113</v>
      </c>
      <c r="E6" s="35"/>
      <c r="F6" s="35"/>
      <c r="G6" s="35"/>
      <c r="H6" s="35"/>
      <c r="I6" s="35"/>
      <c r="J6" s="155"/>
      <c r="K6" s="3" t="s">
        <v>146</v>
      </c>
      <c r="N6" s="26"/>
      <c r="O6" s="26"/>
      <c r="P6" s="26"/>
      <c r="Q6" s="26"/>
      <c r="R6" s="26"/>
      <c r="S6" s="155"/>
    </row>
    <row r="7" spans="2:22" ht="22.5">
      <c r="C7" s="3" t="s">
        <v>38</v>
      </c>
      <c r="E7" s="35">
        <v>53964</v>
      </c>
      <c r="F7" s="35">
        <v>60142</v>
      </c>
      <c r="G7" s="35">
        <v>104531</v>
      </c>
      <c r="H7" s="35">
        <v>91904</v>
      </c>
      <c r="I7" s="35">
        <f>_EPRCS_VU_46f86801_a4c0_43b0_820d_122bbc745631</f>
        <v>66616</v>
      </c>
      <c r="J7" s="155"/>
      <c r="L7" s="3" t="s">
        <v>2</v>
      </c>
      <c r="N7" s="26">
        <v>9379</v>
      </c>
      <c r="O7" s="26">
        <v>8918</v>
      </c>
      <c r="P7" s="26">
        <v>10193</v>
      </c>
      <c r="Q7" s="26">
        <v>12618</v>
      </c>
      <c r="R7" s="26">
        <f>_EPRCS_VU_e48eb020_5079_4f9d_ade5_f093899b787f</f>
        <v>13386</v>
      </c>
      <c r="S7" s="155"/>
    </row>
    <row r="8" spans="2:22" ht="22.5">
      <c r="C8" s="3" t="s">
        <v>142</v>
      </c>
      <c r="E8" s="35"/>
      <c r="F8" s="35"/>
      <c r="G8" s="35"/>
      <c r="H8" s="35"/>
      <c r="I8" s="35"/>
      <c r="J8" s="155"/>
      <c r="L8" s="3" t="s">
        <v>44</v>
      </c>
      <c r="N8" s="26"/>
      <c r="O8" s="26"/>
      <c r="P8" s="26"/>
      <c r="Q8" s="26"/>
      <c r="R8" s="26"/>
      <c r="S8" s="155"/>
    </row>
    <row r="9" spans="2:22" ht="22.5">
      <c r="C9" s="3" t="s">
        <v>39</v>
      </c>
      <c r="E9" s="35">
        <v>18799</v>
      </c>
      <c r="F9" s="35">
        <v>20784</v>
      </c>
      <c r="G9" s="35">
        <v>21350</v>
      </c>
      <c r="H9" s="35">
        <v>21202</v>
      </c>
      <c r="I9" s="35">
        <f>_EPRCS_VU_5a793bc0_b4d0_4431_8a4a_6879ca7979cf</f>
        <v>22573</v>
      </c>
      <c r="J9" s="155"/>
      <c r="L9" s="3" t="s">
        <v>3</v>
      </c>
      <c r="N9" s="26">
        <v>3743</v>
      </c>
      <c r="O9" s="26">
        <v>4672</v>
      </c>
      <c r="P9" s="26">
        <v>4818</v>
      </c>
      <c r="Q9" s="26">
        <v>5031</v>
      </c>
      <c r="R9" s="26">
        <f>_EPRCS_VU_cbabbb92_2277_478b_9ef8_506c12f44f2b</f>
        <v>5753</v>
      </c>
      <c r="S9" s="155"/>
    </row>
    <row r="10" spans="2:22" ht="22.5">
      <c r="C10" s="3" t="s">
        <v>46</v>
      </c>
      <c r="E10" s="35"/>
      <c r="F10" s="35"/>
      <c r="G10" s="35"/>
      <c r="H10" s="35"/>
      <c r="I10" s="35"/>
      <c r="J10" s="155"/>
      <c r="L10" s="3" t="s">
        <v>45</v>
      </c>
      <c r="N10" s="26"/>
      <c r="O10" s="26"/>
      <c r="P10" s="26"/>
      <c r="Q10" s="26"/>
      <c r="R10" s="26"/>
      <c r="S10" s="155"/>
    </row>
    <row r="11" spans="2:22" ht="22.5">
      <c r="C11" s="3" t="s">
        <v>157</v>
      </c>
      <c r="E11" s="292">
        <v>3399</v>
      </c>
      <c r="F11" s="292">
        <v>62</v>
      </c>
      <c r="G11" s="35">
        <v>1534</v>
      </c>
      <c r="H11" s="35">
        <v>2910</v>
      </c>
      <c r="I11" s="35">
        <v>1482</v>
      </c>
      <c r="J11" s="155"/>
      <c r="L11" s="3" t="s">
        <v>4</v>
      </c>
      <c r="N11" s="26">
        <v>13982</v>
      </c>
      <c r="O11" s="26">
        <v>12313</v>
      </c>
      <c r="P11" s="26">
        <v>10659</v>
      </c>
      <c r="Q11" s="26">
        <v>14847</v>
      </c>
      <c r="R11" s="26">
        <f>_EPRCS_VU_32e6eaa2_6cb6_4f0a_be58_0123c0214b7e</f>
        <v>15305</v>
      </c>
      <c r="S11" s="155"/>
    </row>
    <row r="12" spans="2:22" ht="22.5">
      <c r="C12" s="3" t="s">
        <v>158</v>
      </c>
      <c r="E12" s="35"/>
      <c r="F12" s="35"/>
      <c r="G12" s="35"/>
      <c r="H12" s="35"/>
      <c r="I12" s="35"/>
      <c r="J12" s="155"/>
      <c r="L12" s="3" t="s">
        <v>47</v>
      </c>
      <c r="N12" s="26"/>
      <c r="O12" s="26"/>
      <c r="P12" s="26"/>
      <c r="Q12" s="26"/>
      <c r="R12" s="26"/>
      <c r="S12" s="155"/>
    </row>
    <row r="13" spans="2:22" ht="22.5">
      <c r="C13" s="3" t="s">
        <v>16</v>
      </c>
      <c r="E13" s="35">
        <v>109</v>
      </c>
      <c r="F13" s="35">
        <v>108</v>
      </c>
      <c r="G13" s="35">
        <v>44</v>
      </c>
      <c r="H13" s="35">
        <v>49</v>
      </c>
      <c r="I13" s="35">
        <v>73</v>
      </c>
      <c r="J13" s="149"/>
      <c r="L13" s="3" t="s">
        <v>5</v>
      </c>
      <c r="N13" s="292" t="s">
        <v>105</v>
      </c>
      <c r="O13" s="292" t="s">
        <v>105</v>
      </c>
      <c r="P13" s="292" t="s">
        <v>105</v>
      </c>
      <c r="Q13" s="292" t="s">
        <v>105</v>
      </c>
      <c r="R13" s="292" t="s">
        <v>164</v>
      </c>
      <c r="S13" s="155"/>
    </row>
    <row r="14" spans="2:22" ht="22.5">
      <c r="C14" s="3" t="s">
        <v>48</v>
      </c>
      <c r="E14" s="35"/>
      <c r="F14" s="35"/>
      <c r="G14" s="35"/>
      <c r="H14" s="35"/>
      <c r="I14" s="35"/>
      <c r="J14" s="155"/>
      <c r="L14" s="3" t="s">
        <v>18</v>
      </c>
      <c r="N14" s="26"/>
      <c r="O14" s="26"/>
      <c r="P14" s="26"/>
      <c r="Q14" s="26"/>
      <c r="R14" s="26"/>
      <c r="S14" s="155"/>
    </row>
    <row r="15" spans="2:22" ht="22.5">
      <c r="C15" s="3" t="s">
        <v>17</v>
      </c>
      <c r="E15" s="292" t="s">
        <v>105</v>
      </c>
      <c r="F15" s="292" t="s">
        <v>105</v>
      </c>
      <c r="G15" s="292" t="s">
        <v>105</v>
      </c>
      <c r="H15" s="292" t="s">
        <v>105</v>
      </c>
      <c r="I15" s="292" t="s">
        <v>164</v>
      </c>
      <c r="J15" s="155"/>
      <c r="K15" s="159"/>
      <c r="L15" s="159" t="s">
        <v>160</v>
      </c>
      <c r="N15" s="26">
        <v>80206</v>
      </c>
      <c r="O15" s="26">
        <v>80047</v>
      </c>
      <c r="P15" s="26">
        <v>93088</v>
      </c>
      <c r="Q15" s="26">
        <v>108589</v>
      </c>
      <c r="R15" s="26">
        <f>_EPRCS_VU_a023dd1a_80e2_412f_a811_b6dccde4efdb</f>
        <v>109299</v>
      </c>
      <c r="S15" s="155"/>
    </row>
    <row r="16" spans="2:22" ht="22.5">
      <c r="C16" s="3" t="s">
        <v>85</v>
      </c>
      <c r="E16" s="35"/>
      <c r="F16" s="35"/>
      <c r="G16" s="35"/>
      <c r="H16" s="35"/>
      <c r="I16" s="35"/>
      <c r="J16" s="155"/>
      <c r="K16" s="159"/>
      <c r="L16" s="159" t="s">
        <v>161</v>
      </c>
      <c r="N16" s="26"/>
      <c r="O16" s="26"/>
      <c r="P16" s="26"/>
      <c r="Q16" s="26"/>
      <c r="R16" s="26"/>
      <c r="S16" s="155"/>
    </row>
    <row r="17" spans="1:19" ht="22.5">
      <c r="C17" s="3" t="s">
        <v>135</v>
      </c>
      <c r="E17" s="292" t="s">
        <v>163</v>
      </c>
      <c r="F17" s="26" t="s">
        <v>163</v>
      </c>
      <c r="G17" s="292" t="s">
        <v>163</v>
      </c>
      <c r="H17" s="292" t="s">
        <v>163</v>
      </c>
      <c r="I17" s="292">
        <v>110000</v>
      </c>
      <c r="J17" s="155"/>
      <c r="K17" s="159"/>
      <c r="L17" s="159" t="s">
        <v>30</v>
      </c>
      <c r="N17" s="29">
        <v>6686</v>
      </c>
      <c r="O17" s="29">
        <v>5560</v>
      </c>
      <c r="P17" s="29">
        <v>6400</v>
      </c>
      <c r="Q17" s="29">
        <v>7276</v>
      </c>
      <c r="R17" s="29">
        <f>_EPRCS_VU_cb9bac28_56f1_4cf9_b1b9_76e9f7d01e5f</f>
        <v>8977</v>
      </c>
      <c r="S17" s="155"/>
    </row>
    <row r="18" spans="1:19" ht="36" customHeight="1">
      <c r="C18" s="477" t="s">
        <v>244</v>
      </c>
      <c r="D18" s="477"/>
      <c r="E18" s="35"/>
      <c r="F18" s="35"/>
      <c r="G18" s="35"/>
      <c r="H18" s="35"/>
      <c r="I18" s="35"/>
      <c r="J18" s="155"/>
      <c r="L18" s="3" t="s">
        <v>111</v>
      </c>
      <c r="S18" s="155"/>
    </row>
    <row r="19" spans="1:19" ht="22.5">
      <c r="C19" s="3" t="s">
        <v>40</v>
      </c>
      <c r="E19" s="35">
        <v>4784</v>
      </c>
      <c r="F19" s="35">
        <v>3721</v>
      </c>
      <c r="G19" s="35">
        <v>3389</v>
      </c>
      <c r="H19" s="35">
        <v>2781</v>
      </c>
      <c r="I19" s="35">
        <f>_EPRCS_VU_1adcdf1c_406a_49cb_95df_c1d37cb5334d</f>
        <v>3134</v>
      </c>
      <c r="J19" s="155"/>
      <c r="K19" s="160" t="s">
        <v>25</v>
      </c>
      <c r="L19" s="160"/>
      <c r="M19" s="160"/>
      <c r="N19" s="161">
        <v>0</v>
      </c>
      <c r="O19" s="161">
        <v>0</v>
      </c>
      <c r="P19" s="161">
        <v>0</v>
      </c>
      <c r="Q19" s="161" t="s">
        <v>245</v>
      </c>
      <c r="R19" s="161" t="s">
        <v>245</v>
      </c>
      <c r="S19" s="155"/>
    </row>
    <row r="20" spans="1:19" ht="45.65" customHeight="1">
      <c r="C20" s="3" t="s">
        <v>49</v>
      </c>
      <c r="E20" s="35"/>
      <c r="F20" s="35"/>
      <c r="G20" s="35"/>
      <c r="H20" s="35"/>
      <c r="I20" s="35"/>
      <c r="J20" s="155"/>
      <c r="K20" s="159" t="s">
        <v>147</v>
      </c>
      <c r="L20" s="159"/>
      <c r="M20" s="159"/>
      <c r="N20" s="29"/>
      <c r="O20" s="29"/>
      <c r="P20" s="29"/>
      <c r="Q20" s="29"/>
      <c r="R20" s="29"/>
      <c r="S20" s="155"/>
    </row>
    <row r="21" spans="1:19" ht="22.5">
      <c r="C21" s="159" t="s">
        <v>41</v>
      </c>
      <c r="E21" s="35">
        <v>-20</v>
      </c>
      <c r="F21" s="35">
        <v>-20</v>
      </c>
      <c r="G21" s="35">
        <v>-20</v>
      </c>
      <c r="H21" s="35">
        <v>-20</v>
      </c>
      <c r="I21" s="35">
        <f>_EPRCS_VU_f0a63aec_049f_463c_9e8e_4ddd66d70c41</f>
        <v>-20</v>
      </c>
      <c r="J21" s="155"/>
      <c r="K21" s="159"/>
      <c r="L21" s="159" t="s">
        <v>30</v>
      </c>
      <c r="N21" s="29">
        <v>0</v>
      </c>
      <c r="O21" s="29">
        <v>0</v>
      </c>
      <c r="P21" s="29">
        <v>0</v>
      </c>
      <c r="Q21" s="29" t="s">
        <v>245</v>
      </c>
      <c r="R21" s="29" t="s">
        <v>245</v>
      </c>
      <c r="S21" s="155"/>
    </row>
    <row r="22" spans="1:19" ht="22.5">
      <c r="C22" s="159" t="s">
        <v>143</v>
      </c>
      <c r="E22" s="35"/>
      <c r="F22" s="35"/>
      <c r="G22" s="35"/>
      <c r="H22" s="35"/>
      <c r="I22" s="26"/>
      <c r="J22" s="155"/>
      <c r="L22" s="159" t="s">
        <v>49</v>
      </c>
      <c r="N22" s="31"/>
      <c r="O22" s="31"/>
      <c r="P22" s="31"/>
      <c r="Q22" s="31"/>
      <c r="R22" s="31"/>
      <c r="S22" s="155"/>
    </row>
    <row r="23" spans="1:19" ht="23" thickBot="1">
      <c r="C23" s="159"/>
      <c r="D23" s="159"/>
      <c r="E23" s="35"/>
      <c r="F23" s="35"/>
      <c r="G23" s="35"/>
      <c r="H23" s="35"/>
      <c r="I23" s="30"/>
      <c r="J23" s="155"/>
      <c r="K23" s="160" t="s">
        <v>6</v>
      </c>
      <c r="L23" s="160"/>
      <c r="M23" s="160"/>
      <c r="N23" s="26">
        <v>113999</v>
      </c>
      <c r="O23" s="26">
        <v>111513</v>
      </c>
      <c r="P23" s="26">
        <v>125161</v>
      </c>
      <c r="Q23" s="26">
        <v>148363</v>
      </c>
      <c r="R23" s="26">
        <f>_EPRCS_VU_74d6673b_f580_43fc_bdef_ad74d10f6456</f>
        <v>152722</v>
      </c>
      <c r="S23" s="155"/>
    </row>
    <row r="24" spans="1:19" ht="23" thickBot="1">
      <c r="B24" s="162" t="s">
        <v>115</v>
      </c>
      <c r="C24" s="162"/>
      <c r="D24" s="162"/>
      <c r="E24" s="37">
        <v>252960</v>
      </c>
      <c r="F24" s="37">
        <v>152068</v>
      </c>
      <c r="G24" s="37">
        <v>150184</v>
      </c>
      <c r="H24" s="37">
        <v>221329</v>
      </c>
      <c r="I24" s="37">
        <f>_EPRCS_VU_c18ceba0_3e59_4191_9181_f445eb6c195e</f>
        <v>112542</v>
      </c>
      <c r="J24" s="155"/>
      <c r="K24" s="153" t="s">
        <v>50</v>
      </c>
      <c r="L24" s="153"/>
      <c r="M24" s="153"/>
      <c r="N24" s="27"/>
      <c r="O24" s="27"/>
      <c r="P24" s="27"/>
      <c r="Q24" s="27"/>
      <c r="R24" s="27"/>
      <c r="S24" s="155"/>
    </row>
    <row r="25" spans="1:19" ht="22.5">
      <c r="A25" s="159"/>
      <c r="B25" s="159"/>
      <c r="C25" s="3" t="s">
        <v>116</v>
      </c>
      <c r="E25" s="35">
        <v>36894</v>
      </c>
      <c r="F25" s="35">
        <v>35796</v>
      </c>
      <c r="G25" s="35">
        <v>34973</v>
      </c>
      <c r="H25" s="35">
        <v>34236</v>
      </c>
      <c r="I25" s="35">
        <f>_EPRCS_VU_6dcb8b52_3e66_4c2a_889f_fa0ca8417afe</f>
        <v>34820</v>
      </c>
      <c r="J25" s="155"/>
      <c r="S25" s="155"/>
    </row>
    <row r="26" spans="1:19" ht="22.5">
      <c r="D26" s="3" t="s">
        <v>27</v>
      </c>
      <c r="E26" s="35">
        <v>26057</v>
      </c>
      <c r="F26" s="35">
        <v>26057</v>
      </c>
      <c r="G26" s="35">
        <v>26057</v>
      </c>
      <c r="H26" s="35">
        <v>26057</v>
      </c>
      <c r="I26" s="35">
        <f>_EPRCS_VU_f622b921_4a78_4e13_8f79_92449d8bcd4d</f>
        <v>26057</v>
      </c>
      <c r="J26" s="155"/>
      <c r="K26" s="3" t="s">
        <v>7</v>
      </c>
      <c r="N26" s="26">
        <v>25033</v>
      </c>
      <c r="O26" s="26">
        <v>25067</v>
      </c>
      <c r="P26" s="26">
        <v>25111</v>
      </c>
      <c r="Q26" s="26">
        <v>25175</v>
      </c>
      <c r="R26" s="26">
        <f>_EPRCS_VU_e4f661b9_03ac_4f07_99ac_624dfd1f7666</f>
        <v>25225</v>
      </c>
      <c r="S26" s="163"/>
    </row>
    <row r="27" spans="1:19" ht="22.5">
      <c r="D27" s="3" t="s">
        <v>79</v>
      </c>
      <c r="E27" s="35"/>
      <c r="F27" s="35"/>
      <c r="G27" s="35"/>
      <c r="H27" s="35"/>
      <c r="I27" s="35"/>
      <c r="J27" s="163"/>
      <c r="K27" s="3" t="s">
        <v>148</v>
      </c>
      <c r="N27" s="26"/>
      <c r="O27" s="26"/>
      <c r="P27" s="26"/>
      <c r="Q27" s="26"/>
      <c r="R27" s="26"/>
      <c r="S27" s="164"/>
    </row>
    <row r="28" spans="1:19" ht="22.5">
      <c r="D28" s="3" t="s">
        <v>42</v>
      </c>
      <c r="E28" s="26">
        <v>9487</v>
      </c>
      <c r="F28" s="26">
        <v>8628</v>
      </c>
      <c r="G28" s="26">
        <v>7824</v>
      </c>
      <c r="H28" s="26">
        <v>6995</v>
      </c>
      <c r="I28" s="26">
        <f>_EPRCS_VU_f9a760c6_4cb7_4138_b12a_74a434b4e31f</f>
        <v>6257</v>
      </c>
      <c r="J28" s="164"/>
      <c r="K28" s="3" t="s">
        <v>13</v>
      </c>
      <c r="N28" s="26">
        <v>8384</v>
      </c>
      <c r="O28" s="26">
        <v>8418</v>
      </c>
      <c r="P28" s="26">
        <v>8462</v>
      </c>
      <c r="Q28" s="26">
        <v>8526</v>
      </c>
      <c r="R28" s="26">
        <f>_EPRCS_VU_2e3f0a57_762b_43db_91af_8b86ef4db9ef</f>
        <v>8576</v>
      </c>
      <c r="S28" s="164"/>
    </row>
    <row r="29" spans="1:19" ht="22.5">
      <c r="D29" s="165" t="s">
        <v>144</v>
      </c>
      <c r="E29" s="35"/>
      <c r="F29" s="35"/>
      <c r="G29" s="35"/>
      <c r="H29" s="35"/>
      <c r="I29" s="35"/>
      <c r="J29" s="164"/>
      <c r="K29" s="3" t="s">
        <v>149</v>
      </c>
      <c r="N29" s="26"/>
      <c r="O29" s="26"/>
      <c r="P29" s="26"/>
      <c r="Q29" s="26"/>
      <c r="R29" s="26"/>
      <c r="S29" s="164"/>
    </row>
    <row r="30" spans="1:19" ht="22.5">
      <c r="D30" s="3" t="s">
        <v>28</v>
      </c>
      <c r="E30" s="35">
        <v>1349</v>
      </c>
      <c r="F30" s="35">
        <v>1111</v>
      </c>
      <c r="G30" s="35">
        <v>1092</v>
      </c>
      <c r="H30" s="35">
        <v>1184</v>
      </c>
      <c r="I30" s="35">
        <f>_EPRCS_VU_13789dba_db87_4398_afc8_9372274ab5b1</f>
        <v>2505</v>
      </c>
      <c r="J30" s="164"/>
      <c r="K30" s="3" t="s">
        <v>14</v>
      </c>
      <c r="N30" s="26">
        <v>188924</v>
      </c>
      <c r="O30" s="26">
        <v>93156</v>
      </c>
      <c r="P30" s="26">
        <v>124646</v>
      </c>
      <c r="Q30" s="26">
        <v>159472</v>
      </c>
      <c r="R30" s="26">
        <f>_EPRCS_VU_7b34ba2e_b9a6_49ed_a238_0a746fcaaff0</f>
        <v>133737</v>
      </c>
      <c r="S30" s="164"/>
    </row>
    <row r="31" spans="1:19" ht="22.5">
      <c r="D31" s="3" t="s">
        <v>145</v>
      </c>
      <c r="E31" s="35"/>
      <c r="F31" s="35"/>
      <c r="G31" s="35"/>
      <c r="H31" s="35"/>
      <c r="I31" s="35"/>
      <c r="J31" s="164"/>
      <c r="K31" s="3" t="s">
        <v>150</v>
      </c>
      <c r="N31" s="26"/>
      <c r="O31" s="26"/>
      <c r="P31" s="26"/>
      <c r="Q31" s="26"/>
      <c r="R31" s="26"/>
      <c r="S31" s="164"/>
    </row>
    <row r="32" spans="1:19" ht="22.5">
      <c r="C32" s="3" t="s">
        <v>117</v>
      </c>
      <c r="E32" s="35">
        <v>0</v>
      </c>
      <c r="F32" s="35">
        <v>1</v>
      </c>
      <c r="G32" s="35">
        <v>1</v>
      </c>
      <c r="H32" s="35">
        <v>0</v>
      </c>
      <c r="I32" s="35">
        <f>_EPRCS_VU_3dcddc79_b8f4_4d0c_9d93_0dfb3baa726b</f>
        <v>0</v>
      </c>
      <c r="J32" s="164"/>
      <c r="K32" s="159" t="s">
        <v>118</v>
      </c>
      <c r="L32" s="159"/>
      <c r="M32" s="159"/>
      <c r="N32" s="29">
        <v>-2461</v>
      </c>
      <c r="O32" s="29">
        <v>-1399</v>
      </c>
      <c r="P32" s="29">
        <v>-2452</v>
      </c>
      <c r="Q32" s="29">
        <v>-1438</v>
      </c>
      <c r="R32" s="29">
        <f>_EPRCS_VU_cf1c45eb_2f59_40fe_b76c_a3e3588c49cc</f>
        <v>-3900</v>
      </c>
      <c r="S32" s="164"/>
    </row>
    <row r="33" spans="1:19" ht="23" thickBot="1">
      <c r="C33" s="3" t="s">
        <v>21</v>
      </c>
      <c r="E33" s="35">
        <v>216065</v>
      </c>
      <c r="F33" s="35">
        <v>116270</v>
      </c>
      <c r="G33" s="35">
        <v>115209</v>
      </c>
      <c r="H33" s="35">
        <v>187092</v>
      </c>
      <c r="I33" s="35">
        <f>_EPRCS_VU_5333db0e_f7c5_453c_8849_615054bed474</f>
        <v>77721</v>
      </c>
      <c r="J33" s="164"/>
      <c r="K33" s="153" t="s">
        <v>151</v>
      </c>
      <c r="L33" s="153"/>
      <c r="M33" s="153"/>
      <c r="N33" s="27"/>
      <c r="O33" s="27"/>
      <c r="P33" s="27"/>
      <c r="Q33" s="27"/>
      <c r="R33" s="27"/>
      <c r="S33" s="164"/>
    </row>
    <row r="34" spans="1:19" ht="22.5">
      <c r="C34" s="3" t="s">
        <v>0</v>
      </c>
      <c r="E34" s="36"/>
      <c r="F34" s="36"/>
      <c r="G34" s="36"/>
      <c r="H34" s="36"/>
      <c r="I34" s="36"/>
      <c r="J34" s="164"/>
      <c r="K34" s="159" t="s">
        <v>22</v>
      </c>
      <c r="L34" s="159"/>
      <c r="M34" s="159"/>
      <c r="N34" s="26">
        <v>219881</v>
      </c>
      <c r="O34" s="26">
        <v>125243</v>
      </c>
      <c r="P34" s="26">
        <v>155768</v>
      </c>
      <c r="Q34" s="26">
        <v>191735</v>
      </c>
      <c r="R34" s="26">
        <f>_EPRCS_VU_3a298275_e7c2_4f58_b2ce_189a5411b40e</f>
        <v>163639</v>
      </c>
      <c r="S34" s="164"/>
    </row>
    <row r="35" spans="1:19" ht="22.5">
      <c r="D35" s="3" t="s">
        <v>107</v>
      </c>
      <c r="E35" s="26">
        <v>210000</v>
      </c>
      <c r="F35" s="29">
        <v>110000</v>
      </c>
      <c r="G35" s="29">
        <v>110000</v>
      </c>
      <c r="H35" s="29">
        <v>182000</v>
      </c>
      <c r="I35" s="29">
        <f>_EPRCS_VU_105b2060_0972_40bb_92e4_4ffe9a5ae70a</f>
        <v>72000</v>
      </c>
      <c r="J35" s="164"/>
      <c r="K35" s="159" t="s">
        <v>152</v>
      </c>
      <c r="L35" s="159"/>
      <c r="M35" s="159"/>
      <c r="N35" s="26"/>
      <c r="O35" s="26"/>
      <c r="P35" s="26"/>
      <c r="Q35" s="26"/>
      <c r="R35" s="26"/>
      <c r="S35" s="164"/>
    </row>
    <row r="36" spans="1:19" ht="38">
      <c r="D36" s="166" t="s">
        <v>109</v>
      </c>
      <c r="E36" s="36"/>
      <c r="F36" s="36"/>
      <c r="G36" s="36"/>
      <c r="H36" s="36"/>
      <c r="I36" s="36"/>
      <c r="J36" s="164"/>
      <c r="K36" s="159" t="s">
        <v>26</v>
      </c>
      <c r="L36" s="159"/>
      <c r="M36" s="159"/>
      <c r="N36" s="26">
        <v>118</v>
      </c>
      <c r="O36" s="26">
        <v>111</v>
      </c>
      <c r="P36" s="26">
        <v>85</v>
      </c>
      <c r="Q36" s="26">
        <v>59</v>
      </c>
      <c r="R36" s="26">
        <f>_EPRCS_VU_fb74771e_12c7_45c5_b5b5_70c7d0001173</f>
        <v>42</v>
      </c>
      <c r="S36" s="164"/>
    </row>
    <row r="37" spans="1:19" ht="23" thickBot="1">
      <c r="D37" s="3" t="s">
        <v>108</v>
      </c>
      <c r="E37" s="36">
        <v>6065</v>
      </c>
      <c r="F37" s="36">
        <v>6270</v>
      </c>
      <c r="G37" s="36">
        <v>5209</v>
      </c>
      <c r="H37" s="36">
        <v>5092</v>
      </c>
      <c r="I37" s="36">
        <v>5721</v>
      </c>
      <c r="J37" s="164"/>
      <c r="K37" s="153" t="s">
        <v>153</v>
      </c>
      <c r="L37" s="153"/>
      <c r="M37" s="153"/>
      <c r="N37" s="27"/>
      <c r="O37" s="27"/>
      <c r="P37" s="27"/>
      <c r="Q37" s="27"/>
      <c r="R37" s="27"/>
      <c r="S37" s="164"/>
    </row>
    <row r="38" spans="1:19" ht="22.5">
      <c r="D38" s="3" t="s">
        <v>110</v>
      </c>
      <c r="E38" s="36"/>
      <c r="F38" s="36"/>
      <c r="G38" s="36"/>
      <c r="H38" s="36"/>
      <c r="I38" s="36"/>
      <c r="J38" s="164"/>
      <c r="K38" s="159" t="s">
        <v>23</v>
      </c>
      <c r="L38" s="159"/>
      <c r="M38" s="159"/>
      <c r="N38" s="26">
        <v>219999</v>
      </c>
      <c r="O38" s="26">
        <v>125355</v>
      </c>
      <c r="P38" s="26">
        <v>155854</v>
      </c>
      <c r="Q38" s="26">
        <v>191795</v>
      </c>
      <c r="R38" s="26">
        <f>_EPRCS_VU_d6bb98dd_fed1_48db_a48b_50cfdca3a01f</f>
        <v>163681</v>
      </c>
      <c r="S38" s="164"/>
    </row>
    <row r="39" spans="1:19" ht="23" thickBot="1">
      <c r="E39" s="36"/>
      <c r="F39" s="36"/>
      <c r="G39" s="36"/>
      <c r="H39" s="36"/>
      <c r="I39" s="36"/>
      <c r="J39" s="164"/>
      <c r="K39" s="153" t="s">
        <v>20</v>
      </c>
      <c r="L39" s="153"/>
      <c r="M39" s="153"/>
      <c r="N39" s="27"/>
      <c r="O39" s="27"/>
      <c r="P39" s="27"/>
      <c r="Q39" s="27"/>
      <c r="R39" s="27"/>
      <c r="S39" s="164"/>
    </row>
    <row r="40" spans="1:19" ht="22.5">
      <c r="B40" s="162" t="s">
        <v>43</v>
      </c>
      <c r="C40" s="162"/>
      <c r="D40" s="162"/>
      <c r="E40" s="37">
        <v>333999</v>
      </c>
      <c r="F40" s="37">
        <v>236868</v>
      </c>
      <c r="G40" s="37">
        <v>281015</v>
      </c>
      <c r="H40" s="37">
        <v>340159</v>
      </c>
      <c r="I40" s="37">
        <f>_EPRCS_VU_cb084e61_056f_4fd2_aa9d_ba3d7de2d2b3</f>
        <v>316403</v>
      </c>
      <c r="J40" s="164"/>
      <c r="K40" s="162" t="s">
        <v>24</v>
      </c>
      <c r="L40" s="162"/>
      <c r="M40" s="162"/>
      <c r="N40" s="26">
        <v>333999</v>
      </c>
      <c r="O40" s="26">
        <v>236868</v>
      </c>
      <c r="P40" s="26">
        <v>281015</v>
      </c>
      <c r="Q40" s="26">
        <v>340159</v>
      </c>
      <c r="R40" s="26">
        <f>_EPRCS_VU_cb084e61_056f_4fd2_aa9d_ba3d7de2d2b3</f>
        <v>316403</v>
      </c>
      <c r="S40" s="164"/>
    </row>
    <row r="41" spans="1:19" ht="23" thickBot="1">
      <c r="B41" s="153" t="s">
        <v>1</v>
      </c>
      <c r="C41" s="153"/>
      <c r="D41" s="153"/>
      <c r="E41" s="10"/>
      <c r="F41" s="10"/>
      <c r="G41" s="10"/>
      <c r="H41" s="10"/>
      <c r="I41" s="11"/>
      <c r="J41" s="164"/>
      <c r="K41" s="153" t="s">
        <v>51</v>
      </c>
      <c r="L41" s="153"/>
      <c r="M41" s="153"/>
      <c r="N41" s="167"/>
      <c r="O41" s="27"/>
      <c r="P41" s="27"/>
      <c r="Q41" s="27"/>
      <c r="R41" s="28"/>
      <c r="S41" s="164"/>
    </row>
    <row r="42" spans="1:19" ht="22.5">
      <c r="B42" s="168" t="s">
        <v>81</v>
      </c>
      <c r="C42" s="159"/>
      <c r="D42" s="159"/>
      <c r="E42" s="8"/>
      <c r="F42" s="8"/>
      <c r="G42" s="8"/>
      <c r="H42" s="8"/>
      <c r="I42" s="9"/>
      <c r="J42" s="164"/>
      <c r="K42" s="159"/>
      <c r="L42" s="159"/>
      <c r="M42" s="159"/>
      <c r="N42" s="29"/>
      <c r="O42" s="169"/>
      <c r="P42" s="29"/>
      <c r="Q42" s="29"/>
      <c r="R42" s="32"/>
      <c r="S42" s="164"/>
    </row>
    <row r="43" spans="1:19" ht="22.5">
      <c r="B43" s="168" t="s">
        <v>105</v>
      </c>
      <c r="C43" s="168" t="s">
        <v>162</v>
      </c>
      <c r="D43" s="168"/>
      <c r="E43" s="168"/>
      <c r="F43" s="168"/>
      <c r="G43" s="168"/>
      <c r="H43" s="168"/>
      <c r="I43" s="170"/>
      <c r="J43" s="164"/>
      <c r="K43" s="159"/>
      <c r="L43" s="159"/>
      <c r="M43" s="159"/>
      <c r="N43" s="4"/>
      <c r="O43" s="159"/>
      <c r="P43" s="8"/>
      <c r="Q43" s="8"/>
      <c r="R43" s="9"/>
      <c r="S43" s="163"/>
    </row>
    <row r="44" spans="1:19" ht="22.5">
      <c r="A44" s="171"/>
      <c r="B44" s="172"/>
      <c r="J44" s="164"/>
      <c r="S44" s="163"/>
    </row>
    <row r="45" spans="1:19" s="168" customFormat="1" ht="22.5">
      <c r="A45" s="171"/>
      <c r="B45" s="159"/>
      <c r="C45" s="3"/>
      <c r="D45" s="3"/>
      <c r="E45" s="147"/>
      <c r="F45" s="4"/>
      <c r="G45" s="4"/>
      <c r="H45" s="3"/>
      <c r="I45" s="173"/>
      <c r="J45" s="164"/>
      <c r="K45" s="3"/>
      <c r="L45" s="3"/>
      <c r="M45" s="3"/>
      <c r="N45" s="147"/>
      <c r="O45" s="147"/>
      <c r="P45" s="3"/>
      <c r="Q45" s="3"/>
      <c r="R45" s="3"/>
      <c r="S45" s="163"/>
    </row>
    <row r="46" spans="1:19" s="168" customFormat="1" ht="19.5" customHeight="1">
      <c r="A46" s="3"/>
      <c r="B46" s="159"/>
      <c r="C46" s="3"/>
      <c r="D46" s="3"/>
      <c r="E46" s="147"/>
      <c r="F46" s="4"/>
      <c r="G46" s="4"/>
      <c r="H46" s="3"/>
      <c r="I46" s="173"/>
      <c r="J46" s="3"/>
      <c r="K46" s="3"/>
      <c r="L46" s="3"/>
      <c r="M46" s="3"/>
      <c r="N46" s="147"/>
      <c r="O46" s="147"/>
      <c r="P46" s="3"/>
      <c r="Q46" s="3"/>
      <c r="R46" s="3"/>
    </row>
    <row r="47" spans="1:19" s="168" customFormat="1" ht="19.5" customHeight="1">
      <c r="A47" s="3"/>
      <c r="B47" s="3"/>
      <c r="C47" s="3"/>
      <c r="D47" s="3"/>
      <c r="E47" s="147"/>
      <c r="F47" s="4"/>
      <c r="G47" s="4"/>
      <c r="H47" s="3"/>
      <c r="I47" s="173"/>
      <c r="J47" s="3"/>
      <c r="K47" s="3"/>
      <c r="L47" s="3"/>
      <c r="M47" s="3"/>
      <c r="N47" s="147"/>
      <c r="O47" s="147"/>
      <c r="P47" s="3"/>
      <c r="Q47" s="3"/>
      <c r="R47" s="3"/>
      <c r="S47" s="3"/>
    </row>
    <row r="48" spans="1:19" ht="14" customHeight="1">
      <c r="J48" s="174"/>
      <c r="S48" s="149"/>
    </row>
    <row r="49" spans="10:10" ht="16.5" customHeight="1">
      <c r="J49" s="149"/>
    </row>
  </sheetData>
  <mergeCells count="3">
    <mergeCell ref="B4:D4"/>
    <mergeCell ref="K4:M4"/>
    <mergeCell ref="C18:D18"/>
  </mergeCells>
  <phoneticPr fontId="2"/>
  <printOptions horizontalCentered="1" verticalCentered="1"/>
  <pageMargins left="0.43307086614173201" right="0.196850393700787" top="0.27559055118110198" bottom="0.31496062992126" header="0.511811023622047" footer="0.15748031496063"/>
  <pageSetup paperSize="9" scale="5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Cover</vt:lpstr>
      <vt:lpstr>Segmental info &amp; Opex</vt:lpstr>
      <vt:lpstr>Corporate_Overview</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fy25q4-supplemental</dc:title>
  <dc:subject>2025年5月期(FY25)業績補足資料</dc:subject>
  <dc:creator>Oracle Corporation</dc:creator>
  <cp:keywords>4th Quarter, Fiscal Year ended May 2025 (FY25) Business Results, Supplemental Information and Historical Facts, 2025/6/27,日本オラクル株式会社,Oracle Corporation Japan (TSE 4716)</cp:keywords>
  <dc:description/>
  <cp:lastModifiedBy> </cp:lastModifiedBy>
  <cp:lastPrinted>2025-06-27T02:26:50Z</cp:lastPrinted>
  <dcterms:created xsi:type="dcterms:W3CDTF">2009-12-21T07:58:45Z</dcterms:created>
  <dcterms:modified xsi:type="dcterms:W3CDTF">2025-09-23T07:01:10Z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c76ce46-357f-46de-88d6-77b9bbb83c46_Enabled">
    <vt:lpwstr>true</vt:lpwstr>
  </property>
  <property fmtid="{D5CDD505-2E9C-101B-9397-08002B2CF9AE}" pid="5" name="MSIP_Label_3c76ce46-357f-46de-88d6-77b9bbb83c46_SetDate">
    <vt:lpwstr>2025-09-23T07:00:26Z</vt:lpwstr>
  </property>
  <property fmtid="{D5CDD505-2E9C-101B-9397-08002B2CF9AE}" pid="6" name="MSIP_Label_3c76ce46-357f-46de-88d6-77b9bbb83c46_Method">
    <vt:lpwstr>Privileged</vt:lpwstr>
  </property>
  <property fmtid="{D5CDD505-2E9C-101B-9397-08002B2CF9AE}" pid="7" name="MSIP_Label_3c76ce46-357f-46de-88d6-77b9bbb83c46_Name">
    <vt:lpwstr>Public</vt:lpwstr>
  </property>
  <property fmtid="{D5CDD505-2E9C-101B-9397-08002B2CF9AE}" pid="8" name="MSIP_Label_3c76ce46-357f-46de-88d6-77b9bbb83c46_SiteId">
    <vt:lpwstr>4e2c6054-71cb-48f1-bd6c-3a9705aca71b</vt:lpwstr>
  </property>
  <property fmtid="{D5CDD505-2E9C-101B-9397-08002B2CF9AE}" pid="9" name="MSIP_Label_3c76ce46-357f-46de-88d6-77b9bbb83c46_ActionId">
    <vt:lpwstr>3bc3bff0-ac55-464a-a79d-4ff5f53d53de</vt:lpwstr>
  </property>
  <property fmtid="{D5CDD505-2E9C-101B-9397-08002B2CF9AE}" pid="10" name="MSIP_Label_3c76ce46-357f-46de-88d6-77b9bbb83c46_ContentBits">
    <vt:lpwstr>0</vt:lpwstr>
  </property>
</Properties>
</file>